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raya\Desktop\"/>
    </mc:Choice>
  </mc:AlternateContent>
  <xr:revisionPtr revIDLastSave="0" documentId="13_ncr:1_{CA9820D3-8E10-4346-B7E0-F9E90B2E745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Activo" sheetId="11" r:id="rId1"/>
    <sheet name="Pasivo" sheetId="12" r:id="rId2"/>
    <sheet name="Cuenta de Resultados" sheetId="17" r:id="rId3"/>
  </sheets>
  <definedNames>
    <definedName name="_xlnm.Print_Area" localSheetId="2">'Cuenta de Resultados'!$A$1:$E$71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1" l="1"/>
  <c r="C63" i="12" l="1"/>
  <c r="C40" i="12"/>
  <c r="E47" i="17"/>
  <c r="E55" i="17" s="1"/>
  <c r="E33" i="17"/>
  <c r="E28" i="17"/>
  <c r="E24" i="17"/>
  <c r="E19" i="17"/>
  <c r="E11" i="17"/>
  <c r="C47" i="17"/>
  <c r="C55" i="17" s="1"/>
  <c r="C33" i="17"/>
  <c r="C28" i="17"/>
  <c r="C24" i="17"/>
  <c r="C19" i="17"/>
  <c r="C11" i="17"/>
  <c r="E45" i="17" l="1"/>
  <c r="E57" i="17" s="1"/>
  <c r="E9" i="17"/>
  <c r="C45" i="17"/>
  <c r="C57" i="17" s="1"/>
  <c r="C61" i="17" s="1"/>
  <c r="C9" i="17"/>
  <c r="E61" i="17"/>
  <c r="C63" i="17" l="1"/>
  <c r="C65" i="17" s="1"/>
  <c r="E63" i="17"/>
  <c r="E65" i="17" s="1"/>
  <c r="D53" i="12"/>
  <c r="C62" i="12"/>
  <c r="C55" i="12"/>
  <c r="E55" i="12"/>
  <c r="C44" i="12"/>
  <c r="C42" i="12" s="1"/>
  <c r="C36" i="12"/>
  <c r="C30" i="12"/>
  <c r="C17" i="12"/>
  <c r="C11" i="12" s="1"/>
  <c r="C53" i="12" l="1"/>
  <c r="C9" i="12"/>
  <c r="C31" i="11"/>
  <c r="C27" i="11" s="1"/>
  <c r="C15" i="11"/>
  <c r="C11" i="11"/>
  <c r="C67" i="12" l="1"/>
  <c r="C9" i="11"/>
  <c r="C43" i="11" s="1"/>
  <c r="E18" i="12" l="1"/>
  <c r="E40" i="12" l="1"/>
  <c r="E44" i="12"/>
  <c r="E42" i="12" s="1"/>
  <c r="E37" i="11"/>
  <c r="E11" i="11" l="1"/>
  <c r="E21" i="11"/>
  <c r="E20" i="11" s="1"/>
  <c r="E62" i="12" l="1"/>
  <c r="E53" i="12" s="1"/>
  <c r="E36" i="12"/>
  <c r="E30" i="12"/>
  <c r="E17" i="12"/>
  <c r="E11" i="12" s="1"/>
  <c r="E31" i="11"/>
  <c r="E27" i="11" s="1"/>
  <c r="E15" i="11"/>
  <c r="E9" i="11" s="1"/>
  <c r="E43" i="11" l="1"/>
  <c r="E9" i="12"/>
  <c r="E67" i="12" l="1"/>
</calcChain>
</file>

<file path=xl/sharedStrings.xml><?xml version="1.0" encoding="utf-8"?>
<sst xmlns="http://schemas.openxmlformats.org/spreadsheetml/2006/main" count="113" uniqueCount="102">
  <si>
    <t>(expresado en euros)</t>
  </si>
  <si>
    <t>ACTIVO</t>
  </si>
  <si>
    <t>A)  ACTIVO NO CORRIENTE</t>
  </si>
  <si>
    <t xml:space="preserve">  I. Inmovilizado intangible</t>
  </si>
  <si>
    <t xml:space="preserve">  II. Inmovilizado material</t>
  </si>
  <si>
    <t xml:space="preserve">     1. Terrenos y construcciones</t>
  </si>
  <si>
    <t xml:space="preserve">     2. Instalaciones técnicas y otro inmovilizado material</t>
  </si>
  <si>
    <t xml:space="preserve">     3. Inmovilizado en curso y anticipos</t>
  </si>
  <si>
    <t xml:space="preserve">     3. Otros activos financieros</t>
  </si>
  <si>
    <t>B)  ACTIVOS CORRIENTES</t>
  </si>
  <si>
    <t xml:space="preserve">     1. Clientes por ventas y prestaciones de servicios</t>
  </si>
  <si>
    <t xml:space="preserve">     2. Empresas puestas en equivalencia</t>
  </si>
  <si>
    <t xml:space="preserve">     3. Activos por impuesto corriente</t>
  </si>
  <si>
    <t xml:space="preserve">     4. Otros deudores</t>
  </si>
  <si>
    <t>TOTAL ACTIVO</t>
  </si>
  <si>
    <t>PATRIMONIO NETO Y PASIVO</t>
  </si>
  <si>
    <t>A) PATRIMONIO NETO</t>
  </si>
  <si>
    <t>A-1) Fondos propios</t>
  </si>
  <si>
    <t xml:space="preserve">  I. Capital </t>
  </si>
  <si>
    <t xml:space="preserve">  II. Prima de emisión</t>
  </si>
  <si>
    <t xml:space="preserve">  III. Reservas</t>
  </si>
  <si>
    <t xml:space="preserve">    1. Reservas distribuibles</t>
  </si>
  <si>
    <t xml:space="preserve">    2. Reservas no distribuibles</t>
  </si>
  <si>
    <t xml:space="preserve">    3. Resultados de ejercicios anteriores</t>
  </si>
  <si>
    <t xml:space="preserve">  IV. Reservas en sociedades consolidadas</t>
  </si>
  <si>
    <t>A-2) Ajustes por cambios de valor</t>
  </si>
  <si>
    <t>A-3) Subvenciones, donaciones y legados recibidos</t>
  </si>
  <si>
    <t xml:space="preserve">  I. En sociedades consolidadas</t>
  </si>
  <si>
    <t>A-4) Socios externos</t>
  </si>
  <si>
    <t>B) PASIVO NO CORRIENTE</t>
  </si>
  <si>
    <t xml:space="preserve">    1. Obligaciones y otros valores negociables</t>
  </si>
  <si>
    <t xml:space="preserve">    3. Acreedores por arrendamiento financiero</t>
  </si>
  <si>
    <t xml:space="preserve">    4. Otros pasivos financieros</t>
  </si>
  <si>
    <t>C) PASIVO CORRIENTE</t>
  </si>
  <si>
    <t xml:space="preserve">    1. Proveedores</t>
  </si>
  <si>
    <t>TOTAL PATRIMONIO NETO Y PASIVO</t>
  </si>
  <si>
    <t>A) OPERACIONES CONTINUADAS</t>
  </si>
  <si>
    <t xml:space="preserve">  1. Importe neto de la cifra de negocios</t>
  </si>
  <si>
    <t xml:space="preserve">     b) Prestaciones de servicios</t>
  </si>
  <si>
    <t xml:space="preserve">  2. Variación de existencias de productos terminados y en curso de fabricación</t>
  </si>
  <si>
    <t xml:space="preserve">  3. Trabajos realizados por la empresa para su activo</t>
  </si>
  <si>
    <t xml:space="preserve">  4. Aprovisionamientos</t>
  </si>
  <si>
    <t xml:space="preserve">     b) Consumo de materias primas y otras materias consumibles</t>
  </si>
  <si>
    <t xml:space="preserve">     c) Trabajos realizados por otras empresas</t>
  </si>
  <si>
    <t xml:space="preserve">     a) Ingresos accesorios y otros de gestión corriente</t>
  </si>
  <si>
    <t xml:space="preserve">     a) Sueldos y salarios y asimilados</t>
  </si>
  <si>
    <t xml:space="preserve">     b) Cargas sociales</t>
  </si>
  <si>
    <t xml:space="preserve">     c) Provisiones</t>
  </si>
  <si>
    <t xml:space="preserve">     b) Otros gastos de gestión corriente</t>
  </si>
  <si>
    <t xml:space="preserve">     a) De participaciones en instrumentos de patrimonio</t>
  </si>
  <si>
    <t>Resultado atribuido a la sociedad dominante……….</t>
  </si>
  <si>
    <t>Resultado atribuido a socios externos………………….</t>
  </si>
  <si>
    <t>NBI BEARINGS EUROPE, S.A. Y SOCIEDADES DEPENDIENTES</t>
  </si>
  <si>
    <t xml:space="preserve"> 9. Imputación de subvenciones de inmovilizado no financiero y otras</t>
  </si>
  <si>
    <t xml:space="preserve"> 8. Amortización del inmovilizado</t>
  </si>
  <si>
    <t xml:space="preserve"> 7. Otros gastos de explotación</t>
  </si>
  <si>
    <t xml:space="preserve"> 6. Gastos de personal</t>
  </si>
  <si>
    <t xml:space="preserve"> 5. Otros ingresos de explotación</t>
  </si>
  <si>
    <t xml:space="preserve"> 23.Impuestos sobre beneficios</t>
  </si>
  <si>
    <t xml:space="preserve">  I. Diferencia de conversión de sociedades consolidadas</t>
  </si>
  <si>
    <t>CUENTA DE PÉRDIDAS Y GANANCIAS</t>
  </si>
  <si>
    <t xml:space="preserve">     1. Inmovilizado Intangible</t>
  </si>
  <si>
    <t xml:space="preserve">    2. Deudas con entidades de crédito</t>
  </si>
  <si>
    <t xml:space="preserve">    5. Proveedores de Inmovilizado</t>
  </si>
  <si>
    <t xml:space="preserve">     a) Ventas</t>
  </si>
  <si>
    <t xml:space="preserve">     a) Consumo de mercaderías</t>
  </si>
  <si>
    <t xml:space="preserve">     b) Subvenciones de explotación incorporadas al resultado del ejercicio</t>
  </si>
  <si>
    <t xml:space="preserve">     b) De valores negociables y otros instrumentos financieros</t>
  </si>
  <si>
    <t xml:space="preserve">     2. Fondo de comercio de consolidación</t>
  </si>
  <si>
    <t xml:space="preserve">  III. Inversiones en empresas del grupo y asociadas a largo plazo</t>
  </si>
  <si>
    <t xml:space="preserve">  IV. Inversiones financieras a largo plazo</t>
  </si>
  <si>
    <t xml:space="preserve">  V. Activos por impuesto diferido</t>
  </si>
  <si>
    <t xml:space="preserve">  I. Existencias</t>
  </si>
  <si>
    <t xml:space="preserve">  II. Deudores comerciales y otras cuentas a cobrar</t>
  </si>
  <si>
    <t xml:space="preserve">  III. Inversiones financieras a corto plazo</t>
  </si>
  <si>
    <t xml:space="preserve">  IV. Periodificaciones a corto plazo</t>
  </si>
  <si>
    <t xml:space="preserve">  V. Efectivo y otros activos líquidos equivalentes</t>
  </si>
  <si>
    <t>BALANCES RESUMIDOS CONSOLIDADOS</t>
  </si>
  <si>
    <t xml:space="preserve">  V. (Acciones y participaciones en patrimonio propias y de la sociedad dominante)</t>
  </si>
  <si>
    <t xml:space="preserve">  VII. (Dividendo a cuenta)</t>
  </si>
  <si>
    <t xml:space="preserve">  II. Otros ajustes por cambios de valor de sociedades consolidadas</t>
  </si>
  <si>
    <t xml:space="preserve">  I. Deudas a largo plazo</t>
  </si>
  <si>
    <t xml:space="preserve">  II. Pasivo por impuesto diferido</t>
  </si>
  <si>
    <t xml:space="preserve">  VI. Resultado del ejercicio </t>
  </si>
  <si>
    <t>A 31 DE DICIEMBRE DE 2019 Y 2018</t>
  </si>
  <si>
    <t xml:space="preserve">CUENTA DE PÉRDIDAS Y GANANCIAS  CONSOLIDADA DE LOS PERÍODOS </t>
  </si>
  <si>
    <t xml:space="preserve">     a) Perdidas, deterioro y variación de provisiones por operaciones comerciales</t>
  </si>
  <si>
    <t>A.4) RESULTADO DEL EJERCICIO PROCEDENTE DE OPERACIONES CONTINUADAS(A.3+23)</t>
  </si>
  <si>
    <t>TERMINADOS EL 31 DE DICIEMBRE DE 2019 Y 2018</t>
  </si>
  <si>
    <t xml:space="preserve">  I. Deudas a corto plazo</t>
  </si>
  <si>
    <t xml:space="preserve">  II. Acreedores comerciales y otras cuentas a pagar</t>
  </si>
  <si>
    <t xml:space="preserve">    2. Pasivos por impuesto corriente</t>
  </si>
  <si>
    <t xml:space="preserve">    3. Otros acreedores</t>
  </si>
  <si>
    <t>10. Diferencia negativa de consolidación de sociedades consolidadas</t>
  </si>
  <si>
    <t>11. Otros resultados</t>
  </si>
  <si>
    <t>A.1) RESULTADO DE LA EXPLOTACIÓN (1+2+3+4+5+6+7+8+9+10+11)</t>
  </si>
  <si>
    <t xml:space="preserve"> 12. Ingresos financieros</t>
  </si>
  <si>
    <t xml:space="preserve"> 13. Gastos financieros</t>
  </si>
  <si>
    <t xml:space="preserve"> 14. Diferencias de cambio</t>
  </si>
  <si>
    <t>A.2) RESULTADO FINANCIERO (12+13+14)</t>
  </si>
  <si>
    <t>A.3) RESULTADO ANTES DE IMPUESTOS(A.1+A.2)</t>
  </si>
  <si>
    <t>A.5) RESULTADO CONSOLIDADO DEL EJERCICIO (A.4+23)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</si>
</sst>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;\(#,##0\)\ "/>
    <numFmt numFmtId="167" formatCode="#,##0.00;\(#,##0.00\);"/>
    <numFmt numFmtId="168" formatCode="#,##0\ ;\(#,##0\)"/>
    <numFmt numFmtId="169" formatCode="_(* #,##0.00_);_(* \(#,##0.00\);_(* &quot;-&quot;??_);_(@_)"/>
    <numFmt numFmtId="170" formatCode="#,##0.0"/>
  </numFmts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omic Sans MS"/>
      <family val="2"/>
    </font>
    <font>
      <sz val="10"/>
      <name val="Arial"/>
      <family val="2"/>
    </font>
    <font>
      <sz val="10"/>
      <name val="Geneva"/>
    </font>
    <font>
      <sz val="9"/>
      <name val="Geneva"/>
    </font>
    <font>
      <b/>
      <sz val="12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b/>
      <sz val="9"/>
      <color indexed="8"/>
      <name val="Trebuchet MS"/>
      <family val="2"/>
    </font>
    <font>
      <sz val="9"/>
      <color indexed="8"/>
      <name val="Trebuchet MS"/>
      <family val="2"/>
    </font>
    <font>
      <sz val="9"/>
      <name val="Trebuchet MS"/>
      <family val="2"/>
    </font>
    <font>
      <sz val="10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2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4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7" fillId="0" borderId="0"/>
    <xf numFmtId="4" fontId="7" fillId="0" borderId="0"/>
    <xf numFmtId="0" fontId="5" fillId="0" borderId="0"/>
    <xf numFmtId="10" fontId="7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3" fontId="8" fillId="0" borderId="0"/>
    <xf numFmtId="165" fontId="5" fillId="0" borderId="0" applyFont="0" applyFill="0" applyBorder="0" applyAlignment="0" applyProtection="0"/>
    <xf numFmtId="0" fontId="9" fillId="0" borderId="0"/>
    <xf numFmtId="0" fontId="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</cellStyleXfs>
  <cellXfs count="53">
    <xf numFmtId="0" fontId="0" fillId="0" borderId="0" xfId="0"/>
    <xf numFmtId="166" fontId="12" fillId="2" borderId="1" xfId="0" applyNumberFormat="1" applyFont="1" applyFill="1" applyBorder="1" applyAlignment="1">
      <alignment horizontal="left" wrapText="1"/>
    </xf>
    <xf numFmtId="166" fontId="12" fillId="2" borderId="0" xfId="0" applyNumberFormat="1" applyFont="1" applyFill="1" applyAlignment="1">
      <alignment horizontal="center" wrapText="1"/>
    </xf>
    <xf numFmtId="166" fontId="12" fillId="2" borderId="1" xfId="0" applyNumberFormat="1" applyFont="1" applyFill="1" applyBorder="1" applyAlignment="1">
      <alignment horizontal="center" wrapText="1"/>
    </xf>
    <xf numFmtId="166" fontId="12" fillId="2" borderId="0" xfId="2" applyNumberFormat="1" applyFont="1" applyFill="1" applyAlignment="1">
      <alignment horizontal="center" wrapText="1"/>
    </xf>
    <xf numFmtId="0" fontId="12" fillId="2" borderId="0" xfId="0" applyFont="1" applyFill="1" applyAlignment="1">
      <alignment vertical="center" wrapText="1"/>
    </xf>
    <xf numFmtId="170" fontId="12" fillId="2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166" fontId="12" fillId="2" borderId="1" xfId="0" applyNumberFormat="1" applyFont="1" applyFill="1" applyBorder="1" applyAlignment="1">
      <alignment vertical="center" wrapText="1"/>
    </xf>
    <xf numFmtId="166" fontId="11" fillId="2" borderId="0" xfId="0" applyNumberFormat="1" applyFont="1" applyFill="1" applyAlignment="1">
      <alignment vertical="center" wrapText="1"/>
    </xf>
    <xf numFmtId="166" fontId="12" fillId="2" borderId="0" xfId="0" applyNumberFormat="1" applyFont="1" applyFill="1" applyAlignment="1">
      <alignment horizontal="center" vertical="center" wrapText="1"/>
    </xf>
    <xf numFmtId="170" fontId="12" fillId="2" borderId="0" xfId="1" applyNumberFormat="1" applyFont="1" applyFill="1" applyAlignment="1">
      <alignment horizontal="right" vertical="center" wrapText="1"/>
    </xf>
    <xf numFmtId="170" fontId="11" fillId="2" borderId="0" xfId="0" applyNumberFormat="1" applyFont="1" applyFill="1" applyAlignment="1">
      <alignment vertical="center" wrapText="1"/>
    </xf>
    <xf numFmtId="170" fontId="11" fillId="2" borderId="0" xfId="1" applyNumberFormat="1" applyFont="1" applyFill="1" applyAlignment="1">
      <alignment horizontal="right" vertical="center" wrapText="1"/>
    </xf>
    <xf numFmtId="0" fontId="13" fillId="2" borderId="0" xfId="0" applyFont="1" applyFill="1" applyAlignment="1">
      <alignment vertical="center" wrapText="1"/>
    </xf>
    <xf numFmtId="170" fontId="13" fillId="2" borderId="0" xfId="0" applyNumberFormat="1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170" fontId="14" fillId="2" borderId="0" xfId="0" applyNumberFormat="1" applyFont="1" applyFill="1" applyAlignment="1">
      <alignment vertical="center" wrapText="1"/>
    </xf>
    <xf numFmtId="170" fontId="13" fillId="2" borderId="0" xfId="1" applyNumberFormat="1" applyFont="1" applyFill="1" applyAlignment="1">
      <alignment horizontal="right" vertical="center" wrapText="1"/>
    </xf>
    <xf numFmtId="170" fontId="14" fillId="2" borderId="0" xfId="1" applyNumberFormat="1" applyFont="1" applyFill="1" applyAlignment="1">
      <alignment horizontal="right" vertical="center" wrapText="1"/>
    </xf>
    <xf numFmtId="4" fontId="11" fillId="0" borderId="0" xfId="0" applyNumberFormat="1" applyFont="1" applyAlignment="1">
      <alignment vertical="center" wrapText="1"/>
    </xf>
    <xf numFmtId="166" fontId="11" fillId="2" borderId="0" xfId="0" applyNumberFormat="1" applyFont="1" applyFill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wrapText="1"/>
    </xf>
    <xf numFmtId="1" fontId="12" fillId="2" borderId="0" xfId="2" applyNumberFormat="1" applyFont="1" applyFill="1" applyAlignment="1">
      <alignment horizontal="center" wrapText="1"/>
    </xf>
    <xf numFmtId="166" fontId="12" fillId="2" borderId="0" xfId="0" applyNumberFormat="1" applyFont="1" applyFill="1" applyAlignment="1">
      <alignment horizontal="center" vertical="center" wrapText="1"/>
    </xf>
    <xf numFmtId="170" fontId="14" fillId="0" borderId="0" xfId="1" applyNumberFormat="1" applyFont="1" applyFill="1" applyAlignment="1">
      <alignment horizontal="right" vertical="center" wrapText="1"/>
    </xf>
    <xf numFmtId="170" fontId="13" fillId="0" borderId="0" xfId="1" applyNumberFormat="1" applyFont="1" applyFill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166" fontId="11" fillId="2" borderId="1" xfId="0" applyNumberFormat="1" applyFont="1" applyFill="1" applyBorder="1" applyAlignment="1">
      <alignment horizontal="left" vertical="center" wrapText="1"/>
    </xf>
    <xf numFmtId="166" fontId="11" fillId="2" borderId="1" xfId="0" applyNumberFormat="1" applyFont="1" applyFill="1" applyBorder="1" applyAlignment="1">
      <alignment vertical="center" wrapText="1"/>
    </xf>
    <xf numFmtId="166" fontId="12" fillId="2" borderId="0" xfId="0" applyNumberFormat="1" applyFont="1" applyFill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70" fontId="13" fillId="2" borderId="0" xfId="0" applyNumberFormat="1" applyFont="1" applyFill="1" applyAlignment="1">
      <alignment horizontal="right" vertical="center" wrapText="1"/>
    </xf>
    <xf numFmtId="167" fontId="13" fillId="0" borderId="0" xfId="1" applyNumberFormat="1" applyFont="1" applyAlignment="1">
      <alignment horizontal="right" vertical="center" wrapText="1"/>
    </xf>
    <xf numFmtId="165" fontId="13" fillId="0" borderId="0" xfId="1" applyFont="1" applyAlignment="1">
      <alignment horizontal="right" vertical="center" wrapText="1"/>
    </xf>
    <xf numFmtId="0" fontId="15" fillId="2" borderId="0" xfId="0" applyFont="1" applyFill="1" applyAlignment="1">
      <alignment horizontal="justify" vertical="center" wrapText="1"/>
    </xf>
    <xf numFmtId="167" fontId="14" fillId="0" borderId="0" xfId="1" applyNumberFormat="1" applyFont="1" applyAlignment="1">
      <alignment horizontal="right" vertical="center" wrapText="1"/>
    </xf>
    <xf numFmtId="170" fontId="11" fillId="2" borderId="0" xfId="0" applyNumberFormat="1" applyFont="1" applyFill="1" applyAlignment="1">
      <alignment horizontal="right" vertical="center" wrapText="1"/>
    </xf>
    <xf numFmtId="165" fontId="14" fillId="0" borderId="0" xfId="1" applyFont="1" applyAlignment="1">
      <alignment horizontal="right" vertical="center" wrapText="1"/>
    </xf>
    <xf numFmtId="170" fontId="14" fillId="2" borderId="0" xfId="0" applyNumberFormat="1" applyFont="1" applyFill="1" applyAlignment="1">
      <alignment horizontal="right" vertical="center" wrapText="1"/>
    </xf>
    <xf numFmtId="0" fontId="17" fillId="2" borderId="0" xfId="0" applyFont="1" applyFill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166" fontId="12" fillId="2" borderId="0" xfId="0" applyNumberFormat="1" applyFont="1" applyFill="1" applyAlignment="1">
      <alignment horizontal="center" vertical="center" wrapText="1"/>
    </xf>
    <xf numFmtId="166" fontId="12" fillId="2" borderId="2" xfId="0" applyNumberFormat="1" applyFont="1" applyFill="1" applyBorder="1" applyAlignment="1">
      <alignment horizontal="center" vertical="center" wrapText="1"/>
    </xf>
    <xf numFmtId="0" fontId="18" fillId="0" borderId="0" xfId="0" applyFont="1" applyAlignment="1"/>
  </cellXfs>
  <cellStyles count="62">
    <cellStyle name="Comma" xfId="1" builtinId="3"/>
    <cellStyle name="Comma [0]" xfId="2" builtinId="6"/>
    <cellStyle name="Euro" xfId="3" xr:uid="{00000000-0005-0000-0000-000002000000}"/>
    <cellStyle name="Euro 2" xfId="24" xr:uid="{00000000-0005-0000-0000-000003000000}"/>
    <cellStyle name="Fecha" xfId="4" xr:uid="{00000000-0005-0000-0000-000004000000}"/>
    <cellStyle name="Millares [0] 2" xfId="5" xr:uid="{00000000-0005-0000-0000-000005000000}"/>
    <cellStyle name="Millares [0] 2 2" xfId="25" xr:uid="{00000000-0005-0000-0000-000006000000}"/>
    <cellStyle name="Millares [0] 3" xfId="14" xr:uid="{00000000-0005-0000-0000-000007000000}"/>
    <cellStyle name="Millares [0] 3 2" xfId="29" xr:uid="{00000000-0005-0000-0000-000008000000}"/>
    <cellStyle name="Millares [0] 4" xfId="23" xr:uid="{00000000-0005-0000-0000-000009000000}"/>
    <cellStyle name="Millares 2" xfId="6" xr:uid="{00000000-0005-0000-0000-00000A000000}"/>
    <cellStyle name="Millares 2 2" xfId="19" xr:uid="{00000000-0005-0000-0000-00000B000000}"/>
    <cellStyle name="Millares 2 3" xfId="26" xr:uid="{00000000-0005-0000-0000-00000C000000}"/>
    <cellStyle name="Millares 3" xfId="7" xr:uid="{00000000-0005-0000-0000-00000D000000}"/>
    <cellStyle name="Millares 3 2" xfId="27" xr:uid="{00000000-0005-0000-0000-00000E000000}"/>
    <cellStyle name="Millares 4" xfId="13" xr:uid="{00000000-0005-0000-0000-00000F000000}"/>
    <cellStyle name="Millares 4 2" xfId="28" xr:uid="{00000000-0005-0000-0000-000010000000}"/>
    <cellStyle name="Millares 5" xfId="16" xr:uid="{00000000-0005-0000-0000-000011000000}"/>
    <cellStyle name="Millares 6" xfId="17" xr:uid="{00000000-0005-0000-0000-000012000000}"/>
    <cellStyle name="Millares 7" xfId="22" xr:uid="{00000000-0005-0000-0000-000013000000}"/>
    <cellStyle name="Millares 8" xfId="32" xr:uid="{00000000-0005-0000-0000-000014000000}"/>
    <cellStyle name="Normal" xfId="0" builtinId="0"/>
    <cellStyle name="Normal (-)" xfId="8" xr:uid="{00000000-0005-0000-0000-000016000000}"/>
    <cellStyle name="Normal (2)" xfId="9" xr:uid="{00000000-0005-0000-0000-000017000000}"/>
    <cellStyle name="Normal 10" xfId="38" xr:uid="{00000000-0005-0000-0000-000018000000}"/>
    <cellStyle name="Normal 11" xfId="39" xr:uid="{00000000-0005-0000-0000-000019000000}"/>
    <cellStyle name="Normal 12" xfId="40" xr:uid="{00000000-0005-0000-0000-00001A000000}"/>
    <cellStyle name="Normal 13" xfId="41" xr:uid="{00000000-0005-0000-0000-00001B000000}"/>
    <cellStyle name="Normal 14" xfId="18" xr:uid="{00000000-0005-0000-0000-00001C000000}"/>
    <cellStyle name="Normal 14 2" xfId="42" xr:uid="{00000000-0005-0000-0000-00001D000000}"/>
    <cellStyle name="Normal 15" xfId="43" xr:uid="{00000000-0005-0000-0000-00001E000000}"/>
    <cellStyle name="Normal 16" xfId="44" xr:uid="{00000000-0005-0000-0000-00001F000000}"/>
    <cellStyle name="Normal 17" xfId="45" xr:uid="{00000000-0005-0000-0000-000020000000}"/>
    <cellStyle name="Normal 18" xfId="46" xr:uid="{00000000-0005-0000-0000-000021000000}"/>
    <cellStyle name="Normal 19" xfId="47" xr:uid="{00000000-0005-0000-0000-000022000000}"/>
    <cellStyle name="Normal 2" xfId="10" xr:uid="{00000000-0005-0000-0000-000023000000}"/>
    <cellStyle name="Normal 20" xfId="48" xr:uid="{00000000-0005-0000-0000-000024000000}"/>
    <cellStyle name="Normal 21" xfId="49" xr:uid="{00000000-0005-0000-0000-000025000000}"/>
    <cellStyle name="Normal 22" xfId="50" xr:uid="{00000000-0005-0000-0000-000026000000}"/>
    <cellStyle name="Normal 23" xfId="51" xr:uid="{00000000-0005-0000-0000-000027000000}"/>
    <cellStyle name="Normal 24" xfId="52" xr:uid="{00000000-0005-0000-0000-000028000000}"/>
    <cellStyle name="Normal 25" xfId="53" xr:uid="{00000000-0005-0000-0000-000029000000}"/>
    <cellStyle name="Normal 26" xfId="54" xr:uid="{00000000-0005-0000-0000-00002A000000}"/>
    <cellStyle name="Normal 27" xfId="55" xr:uid="{00000000-0005-0000-0000-00002B000000}"/>
    <cellStyle name="Normal 28" xfId="56" xr:uid="{00000000-0005-0000-0000-00002C000000}"/>
    <cellStyle name="Normal 29" xfId="57" xr:uid="{00000000-0005-0000-0000-00002D000000}"/>
    <cellStyle name="Normal 3" xfId="12" xr:uid="{00000000-0005-0000-0000-00002E000000}"/>
    <cellStyle name="Normal 30" xfId="58" xr:uid="{00000000-0005-0000-0000-00002F000000}"/>
    <cellStyle name="Normal 31" xfId="59" xr:uid="{00000000-0005-0000-0000-000030000000}"/>
    <cellStyle name="Normal 32" xfId="60" xr:uid="{00000000-0005-0000-0000-000031000000}"/>
    <cellStyle name="Normal 33" xfId="61" xr:uid="{00000000-0005-0000-0000-000032000000}"/>
    <cellStyle name="Normal 4" xfId="15" xr:uid="{00000000-0005-0000-0000-000033000000}"/>
    <cellStyle name="Normal 4 2" xfId="30" xr:uid="{00000000-0005-0000-0000-000034000000}"/>
    <cellStyle name="Normal 5" xfId="20" xr:uid="{00000000-0005-0000-0000-000035000000}"/>
    <cellStyle name="Normal 5 2" xfId="33" xr:uid="{00000000-0005-0000-0000-000036000000}"/>
    <cellStyle name="Normal 6" xfId="21" xr:uid="{00000000-0005-0000-0000-000037000000}"/>
    <cellStyle name="Normal 6 2" xfId="34" xr:uid="{00000000-0005-0000-0000-000038000000}"/>
    <cellStyle name="Normal 7" xfId="35" xr:uid="{00000000-0005-0000-0000-000039000000}"/>
    <cellStyle name="Normal 8" xfId="36" xr:uid="{00000000-0005-0000-0000-00003A000000}"/>
    <cellStyle name="Normal 9" xfId="37" xr:uid="{00000000-0005-0000-0000-00003B000000}"/>
    <cellStyle name="Porcentual (2)" xfId="11" xr:uid="{00000000-0005-0000-0000-00003C000000}"/>
    <cellStyle name="Porcentual 2" xfId="31" xr:uid="{00000000-0005-0000-0000-00003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0"/>
  <sheetViews>
    <sheetView showGridLines="0" tabSelected="1" topLeftCell="A4" zoomScale="80" zoomScaleNormal="80" workbookViewId="0">
      <selection activeCell="J18" sqref="J18"/>
    </sheetView>
  </sheetViews>
  <sheetFormatPr defaultColWidth="11.5546875" defaultRowHeight="14.4"/>
  <cols>
    <col min="1" max="1" width="68.109375" style="8" customWidth="1"/>
    <col min="2" max="2" width="3.109375" style="8" customWidth="1"/>
    <col min="3" max="3" width="13.44140625" style="8" customWidth="1"/>
    <col min="4" max="4" width="2.109375" style="8" customWidth="1"/>
    <col min="5" max="5" width="13.44140625" style="8" bestFit="1" customWidth="1"/>
    <col min="6" max="16384" width="11.5546875" style="8"/>
  </cols>
  <sheetData>
    <row r="1" spans="1:5">
      <c r="A1" s="50" t="s">
        <v>52</v>
      </c>
      <c r="B1" s="50"/>
      <c r="C1" s="50"/>
      <c r="D1" s="50"/>
      <c r="E1" s="50"/>
    </row>
    <row r="2" spans="1:5">
      <c r="A2" s="50" t="s">
        <v>77</v>
      </c>
      <c r="B2" s="50"/>
      <c r="C2" s="50"/>
      <c r="D2" s="50"/>
      <c r="E2" s="50"/>
    </row>
    <row r="3" spans="1:5">
      <c r="A3" s="50" t="s">
        <v>84</v>
      </c>
      <c r="B3" s="50"/>
      <c r="C3" s="50"/>
      <c r="D3" s="50"/>
      <c r="E3" s="50"/>
    </row>
    <row r="4" spans="1:5" ht="15" thickBot="1">
      <c r="A4" s="9"/>
      <c r="B4" s="9"/>
      <c r="C4" s="9"/>
      <c r="D4" s="9"/>
      <c r="E4" s="9"/>
    </row>
    <row r="5" spans="1:5">
      <c r="A5" s="51" t="s">
        <v>0</v>
      </c>
      <c r="B5" s="51"/>
      <c r="C5" s="51"/>
      <c r="D5" s="51"/>
      <c r="E5" s="51"/>
    </row>
    <row r="6" spans="1:5">
      <c r="A6" s="22"/>
      <c r="B6" s="22"/>
      <c r="C6" s="10"/>
      <c r="D6" s="22"/>
      <c r="E6" s="22"/>
    </row>
    <row r="7" spans="1:5" ht="15" thickBot="1">
      <c r="A7" s="3" t="s">
        <v>1</v>
      </c>
      <c r="B7" s="2"/>
      <c r="C7" s="23">
        <v>2019</v>
      </c>
      <c r="D7" s="24"/>
      <c r="E7" s="23">
        <v>2018</v>
      </c>
    </row>
    <row r="8" spans="1:5">
      <c r="A8" s="7"/>
      <c r="B8" s="7"/>
      <c r="C8" s="7"/>
      <c r="D8" s="7"/>
      <c r="E8" s="7"/>
    </row>
    <row r="9" spans="1:5">
      <c r="A9" s="5" t="s">
        <v>2</v>
      </c>
      <c r="B9" s="5"/>
      <c r="C9" s="12">
        <f>C11+C15+C20+C23+C25</f>
        <v>12826090.469999999</v>
      </c>
      <c r="D9" s="12"/>
      <c r="E9" s="12">
        <f>E11+E15+E20+E23+E25</f>
        <v>12842039.119999999</v>
      </c>
    </row>
    <row r="10" spans="1:5">
      <c r="A10" s="5"/>
      <c r="B10" s="5"/>
      <c r="D10" s="13"/>
      <c r="E10" s="6"/>
    </row>
    <row r="11" spans="1:5">
      <c r="A11" s="5" t="s">
        <v>3</v>
      </c>
      <c r="B11" s="5"/>
      <c r="C11" s="12">
        <f t="shared" ref="C11" si="0">SUM(C12:C13)</f>
        <v>2759179.35</v>
      </c>
      <c r="D11" s="12"/>
      <c r="E11" s="12">
        <f>SUM(E12:E13)</f>
        <v>2334850.7999999998</v>
      </c>
    </row>
    <row r="12" spans="1:5">
      <c r="A12" s="7" t="s">
        <v>61</v>
      </c>
      <c r="B12" s="5"/>
      <c r="C12" s="14">
        <v>1524284.51</v>
      </c>
      <c r="D12" s="14"/>
      <c r="E12" s="14">
        <v>918538.71</v>
      </c>
    </row>
    <row r="13" spans="1:5">
      <c r="A13" s="7" t="s">
        <v>68</v>
      </c>
      <c r="B13" s="5"/>
      <c r="C13" s="14">
        <v>1234894.8400000001</v>
      </c>
      <c r="D13" s="14"/>
      <c r="E13" s="14">
        <v>1416312.09</v>
      </c>
    </row>
    <row r="14" spans="1:5">
      <c r="A14" s="7"/>
      <c r="B14" s="7"/>
      <c r="D14" s="13"/>
      <c r="E14" s="14"/>
    </row>
    <row r="15" spans="1:5">
      <c r="A15" s="5" t="s">
        <v>4</v>
      </c>
      <c r="B15" s="5"/>
      <c r="C15" s="12">
        <f t="shared" ref="C15" si="1">SUM(C16:C18)</f>
        <v>9397893.5999999996</v>
      </c>
      <c r="D15" s="12"/>
      <c r="E15" s="12">
        <f>SUM(E16:E18)</f>
        <v>9867328.2899999991</v>
      </c>
    </row>
    <row r="16" spans="1:5">
      <c r="A16" s="7" t="s">
        <v>5</v>
      </c>
      <c r="B16" s="7"/>
      <c r="C16" s="14">
        <v>2166194.77</v>
      </c>
      <c r="D16" s="13"/>
      <c r="E16" s="14">
        <v>2328483.9</v>
      </c>
    </row>
    <row r="17" spans="1:5">
      <c r="A17" s="7" t="s">
        <v>6</v>
      </c>
      <c r="B17" s="7"/>
      <c r="C17" s="14">
        <v>6916698.8300000001</v>
      </c>
      <c r="D17" s="13"/>
      <c r="E17" s="14">
        <v>2346826</v>
      </c>
    </row>
    <row r="18" spans="1:5">
      <c r="A18" s="7" t="s">
        <v>7</v>
      </c>
      <c r="B18" s="7"/>
      <c r="C18" s="14">
        <v>315000</v>
      </c>
      <c r="D18" s="13"/>
      <c r="E18" s="14">
        <v>5192018.3899999997</v>
      </c>
    </row>
    <row r="19" spans="1:5">
      <c r="A19" s="7"/>
      <c r="B19" s="7"/>
      <c r="D19" s="13"/>
      <c r="E19" s="14"/>
    </row>
    <row r="20" spans="1:5">
      <c r="A20" s="5" t="s">
        <v>69</v>
      </c>
      <c r="B20" s="5"/>
      <c r="C20" s="12">
        <f t="shared" ref="C20" si="2">SUM(C21:C21)</f>
        <v>0</v>
      </c>
      <c r="D20" s="12"/>
      <c r="E20" s="12">
        <f>SUM(E21:E21)</f>
        <v>7778.7</v>
      </c>
    </row>
    <row r="21" spans="1:5">
      <c r="A21" s="7" t="s">
        <v>8</v>
      </c>
      <c r="B21" s="7"/>
      <c r="C21" s="14">
        <v>0</v>
      </c>
      <c r="D21" s="13"/>
      <c r="E21" s="14">
        <f>7778+0.7</f>
        <v>7778.7</v>
      </c>
    </row>
    <row r="22" spans="1:5">
      <c r="A22" s="7"/>
      <c r="B22" s="7"/>
      <c r="D22" s="13"/>
      <c r="E22" s="14"/>
    </row>
    <row r="23" spans="1:5">
      <c r="A23" s="5" t="s">
        <v>70</v>
      </c>
      <c r="B23" s="5"/>
      <c r="C23" s="12">
        <v>115395.34</v>
      </c>
      <c r="D23" s="12"/>
      <c r="E23" s="12">
        <v>107617.34</v>
      </c>
    </row>
    <row r="24" spans="1:5">
      <c r="A24" s="7"/>
      <c r="B24" s="7"/>
      <c r="D24" s="13"/>
      <c r="E24" s="14"/>
    </row>
    <row r="25" spans="1:5">
      <c r="A25" s="5" t="s">
        <v>71</v>
      </c>
      <c r="B25" s="5"/>
      <c r="C25" s="12">
        <v>553622.18000000005</v>
      </c>
      <c r="D25" s="12"/>
      <c r="E25" s="12">
        <v>524463.99</v>
      </c>
    </row>
    <row r="26" spans="1:5">
      <c r="A26" s="5"/>
      <c r="B26" s="5"/>
      <c r="D26" s="13"/>
      <c r="E26" s="12"/>
    </row>
    <row r="27" spans="1:5">
      <c r="A27" s="5" t="s">
        <v>9</v>
      </c>
      <c r="B27" s="5"/>
      <c r="C27" s="12">
        <f t="shared" ref="C27" si="3">+C29+C31+C37+C39+C41</f>
        <v>32485191.330000006</v>
      </c>
      <c r="D27" s="12"/>
      <c r="E27" s="12">
        <f>+E29+E31+E37+E39+E41</f>
        <v>27562785.380000003</v>
      </c>
    </row>
    <row r="28" spans="1:5">
      <c r="A28" s="7"/>
      <c r="B28" s="7"/>
      <c r="D28" s="13"/>
      <c r="E28" s="14"/>
    </row>
    <row r="29" spans="1:5">
      <c r="A29" s="5" t="s">
        <v>72</v>
      </c>
      <c r="B29" s="5"/>
      <c r="C29" s="12">
        <v>12818779.9</v>
      </c>
      <c r="D29" s="12"/>
      <c r="E29" s="12">
        <v>10237391.279999999</v>
      </c>
    </row>
    <row r="30" spans="1:5">
      <c r="A30" s="7"/>
      <c r="B30" s="7"/>
      <c r="D30" s="13"/>
      <c r="E30" s="14"/>
    </row>
    <row r="31" spans="1:5">
      <c r="A31" s="5" t="s">
        <v>73</v>
      </c>
      <c r="B31" s="5"/>
      <c r="C31" s="12">
        <f t="shared" ref="C31" si="4">SUM(C32:C35)</f>
        <v>5300422.7</v>
      </c>
      <c r="D31" s="12"/>
      <c r="E31" s="12">
        <f>SUM(E32:E35)</f>
        <v>5945324.0899999999</v>
      </c>
    </row>
    <row r="32" spans="1:5">
      <c r="A32" s="7" t="s">
        <v>10</v>
      </c>
      <c r="B32" s="7"/>
      <c r="C32" s="14">
        <v>4622230.1100000003</v>
      </c>
      <c r="D32" s="13"/>
      <c r="E32" s="14">
        <v>5309786.53</v>
      </c>
    </row>
    <row r="33" spans="1:5">
      <c r="A33" s="7" t="s">
        <v>11</v>
      </c>
      <c r="B33" s="7"/>
      <c r="C33" s="14">
        <v>0</v>
      </c>
      <c r="D33" s="13"/>
      <c r="E33" s="14">
        <v>12613.77</v>
      </c>
    </row>
    <row r="34" spans="1:5">
      <c r="A34" s="7" t="s">
        <v>12</v>
      </c>
      <c r="B34" s="7"/>
      <c r="C34" s="14">
        <v>420573.03</v>
      </c>
      <c r="D34" s="13"/>
      <c r="E34" s="14">
        <v>435683.97</v>
      </c>
    </row>
    <row r="35" spans="1:5">
      <c r="A35" s="7" t="s">
        <v>13</v>
      </c>
      <c r="B35" s="7"/>
      <c r="C35" s="14">
        <v>257619.56</v>
      </c>
      <c r="D35" s="13"/>
      <c r="E35" s="14">
        <v>187239.82</v>
      </c>
    </row>
    <row r="36" spans="1:5">
      <c r="A36" s="7"/>
      <c r="B36" s="7"/>
      <c r="D36" s="13"/>
      <c r="E36" s="14"/>
    </row>
    <row r="37" spans="1:5">
      <c r="A37" s="5" t="s">
        <v>74</v>
      </c>
      <c r="B37" s="5"/>
      <c r="C37" s="12">
        <v>2101641.34</v>
      </c>
      <c r="D37" s="12"/>
      <c r="E37" s="12">
        <f>1432812.68-0.3</f>
        <v>1432812.38</v>
      </c>
    </row>
    <row r="38" spans="1:5">
      <c r="A38" s="5"/>
      <c r="B38" s="5"/>
      <c r="D38" s="6"/>
      <c r="E38" s="6"/>
    </row>
    <row r="39" spans="1:5">
      <c r="A39" s="5" t="s">
        <v>75</v>
      </c>
      <c r="B39" s="5"/>
      <c r="C39" s="12">
        <v>34147.51</v>
      </c>
      <c r="D39" s="13"/>
      <c r="E39" s="12">
        <v>33572.26</v>
      </c>
    </row>
    <row r="40" spans="1:5">
      <c r="A40" s="5"/>
      <c r="B40" s="5"/>
      <c r="D40" s="6"/>
      <c r="E40" s="6"/>
    </row>
    <row r="41" spans="1:5">
      <c r="A41" s="5" t="s">
        <v>76</v>
      </c>
      <c r="B41" s="5"/>
      <c r="C41" s="12">
        <v>12230199.880000001</v>
      </c>
      <c r="D41" s="13"/>
      <c r="E41" s="12">
        <v>9913685.3699999992</v>
      </c>
    </row>
    <row r="42" spans="1:5">
      <c r="A42" s="7"/>
      <c r="B42" s="7"/>
      <c r="D42" s="13"/>
      <c r="E42" s="13"/>
    </row>
    <row r="43" spans="1:5">
      <c r="A43" s="5" t="s">
        <v>14</v>
      </c>
      <c r="B43" s="5"/>
      <c r="C43" s="12">
        <f>C9+C27</f>
        <v>45311281.800000004</v>
      </c>
      <c r="D43" s="12"/>
      <c r="E43" s="12">
        <f>E9+E27</f>
        <v>40404824.5</v>
      </c>
    </row>
    <row r="44" spans="1:5">
      <c r="A44" s="7"/>
      <c r="B44" s="7"/>
      <c r="C44" s="7"/>
      <c r="D44" s="7"/>
      <c r="E44" s="7"/>
    </row>
    <row r="45" spans="1:5">
      <c r="A45" s="52"/>
      <c r="B45" s="52"/>
      <c r="C45" s="52"/>
      <c r="D45" s="52"/>
      <c r="E45" s="52"/>
    </row>
    <row r="46" spans="1:5">
      <c r="A46" s="7"/>
      <c r="B46" s="7"/>
      <c r="C46" s="7"/>
      <c r="D46" s="7"/>
      <c r="E46" s="7"/>
    </row>
    <row r="47" spans="1:5">
      <c r="A47" s="7"/>
      <c r="B47" s="7"/>
      <c r="C47" s="7"/>
      <c r="D47" s="7"/>
      <c r="E47" s="7"/>
    </row>
    <row r="48" spans="1:5">
      <c r="A48" s="7"/>
      <c r="B48" s="7"/>
      <c r="C48" s="7"/>
      <c r="D48" s="7"/>
      <c r="E48" s="7"/>
    </row>
    <row r="49" spans="1:5">
      <c r="A49" s="7"/>
      <c r="B49" s="7"/>
      <c r="C49" s="7"/>
      <c r="D49" s="7"/>
      <c r="E49" s="7"/>
    </row>
    <row r="50" spans="1:5">
      <c r="A50" s="7"/>
      <c r="B50" s="7"/>
      <c r="C50" s="7"/>
      <c r="D50" s="7"/>
      <c r="E50" s="7"/>
    </row>
    <row r="51" spans="1:5">
      <c r="A51" s="7"/>
      <c r="B51" s="7"/>
      <c r="C51" s="7"/>
      <c r="D51" s="7"/>
      <c r="E51" s="7"/>
    </row>
    <row r="52" spans="1:5">
      <c r="A52" s="7"/>
      <c r="B52" s="7"/>
      <c r="C52" s="7"/>
      <c r="D52" s="7"/>
      <c r="E52" s="7"/>
    </row>
    <row r="53" spans="1:5">
      <c r="A53" s="7"/>
      <c r="B53" s="7"/>
      <c r="C53" s="7"/>
      <c r="D53" s="7"/>
      <c r="E53" s="7"/>
    </row>
    <row r="54" spans="1:5">
      <c r="A54" s="7"/>
      <c r="B54" s="7"/>
      <c r="C54" s="7"/>
      <c r="D54" s="7"/>
      <c r="E54" s="7"/>
    </row>
    <row r="55" spans="1:5">
      <c r="A55" s="7"/>
      <c r="B55" s="7"/>
      <c r="C55" s="7"/>
      <c r="D55" s="7"/>
      <c r="E55" s="7"/>
    </row>
    <row r="56" spans="1:5">
      <c r="A56" s="7"/>
      <c r="B56" s="7"/>
      <c r="C56" s="7"/>
      <c r="D56" s="7"/>
      <c r="E56" s="7"/>
    </row>
    <row r="57" spans="1:5">
      <c r="A57" s="7"/>
      <c r="B57" s="7"/>
      <c r="C57" s="7"/>
      <c r="D57" s="7"/>
      <c r="E57" s="7"/>
    </row>
    <row r="58" spans="1:5">
      <c r="A58" s="7"/>
      <c r="B58" s="7"/>
      <c r="C58" s="7"/>
      <c r="D58" s="7"/>
      <c r="E58" s="7"/>
    </row>
    <row r="59" spans="1:5">
      <c r="A59" s="7"/>
      <c r="B59" s="7"/>
      <c r="C59" s="7"/>
      <c r="D59" s="7"/>
      <c r="E59" s="7"/>
    </row>
    <row r="60" spans="1:5">
      <c r="A60" s="7"/>
      <c r="B60" s="7"/>
      <c r="C60" s="7"/>
      <c r="D60" s="7"/>
      <c r="E60" s="7"/>
    </row>
    <row r="61" spans="1:5">
      <c r="A61" s="7"/>
      <c r="B61" s="7"/>
      <c r="C61" s="7"/>
      <c r="D61" s="7"/>
      <c r="E61" s="7"/>
    </row>
    <row r="62" spans="1:5">
      <c r="A62" s="7"/>
      <c r="B62" s="7"/>
      <c r="C62" s="7"/>
      <c r="D62" s="7"/>
      <c r="E62" s="7"/>
    </row>
    <row r="63" spans="1:5">
      <c r="A63" s="7"/>
      <c r="B63" s="7"/>
      <c r="C63" s="7"/>
      <c r="D63" s="7"/>
      <c r="E63" s="7"/>
    </row>
    <row r="64" spans="1:5">
      <c r="A64" s="7"/>
      <c r="B64" s="7"/>
      <c r="C64" s="7"/>
      <c r="D64" s="7"/>
      <c r="E64" s="7"/>
    </row>
    <row r="65" spans="1:5">
      <c r="A65" s="7"/>
      <c r="B65" s="7"/>
      <c r="C65" s="7"/>
      <c r="D65" s="7"/>
      <c r="E65" s="7"/>
    </row>
    <row r="66" spans="1:5">
      <c r="A66" s="7"/>
      <c r="B66" s="7"/>
      <c r="C66" s="7"/>
      <c r="D66" s="7"/>
      <c r="E66" s="7"/>
    </row>
    <row r="67" spans="1:5">
      <c r="A67" s="7"/>
      <c r="B67" s="7"/>
      <c r="C67" s="7"/>
      <c r="D67" s="7"/>
      <c r="E67" s="7"/>
    </row>
    <row r="68" spans="1:5">
      <c r="A68" s="7"/>
      <c r="B68" s="7"/>
      <c r="C68" s="7"/>
      <c r="D68" s="7"/>
      <c r="E68" s="7"/>
    </row>
    <row r="69" spans="1:5">
      <c r="A69" s="7"/>
      <c r="B69" s="7"/>
      <c r="C69" s="7"/>
      <c r="D69" s="7"/>
      <c r="E69" s="7"/>
    </row>
    <row r="70" spans="1:5">
      <c r="A70" s="7"/>
      <c r="B70" s="7"/>
      <c r="C70" s="7"/>
      <c r="D70" s="7"/>
      <c r="E70" s="7"/>
    </row>
    <row r="71" spans="1:5">
      <c r="A71" s="7"/>
      <c r="B71" s="7"/>
      <c r="C71" s="7"/>
      <c r="D71" s="7"/>
      <c r="E71" s="7"/>
    </row>
    <row r="72" spans="1:5">
      <c r="A72" s="7"/>
      <c r="B72" s="7"/>
      <c r="C72" s="7"/>
      <c r="D72" s="7"/>
      <c r="E72" s="7"/>
    </row>
    <row r="73" spans="1:5">
      <c r="A73" s="7"/>
      <c r="B73" s="7"/>
      <c r="C73" s="7"/>
      <c r="D73" s="7"/>
      <c r="E73" s="7"/>
    </row>
    <row r="74" spans="1:5">
      <c r="A74" s="7"/>
      <c r="B74" s="7"/>
      <c r="C74" s="7"/>
      <c r="D74" s="7"/>
      <c r="E74" s="7"/>
    </row>
    <row r="75" spans="1:5">
      <c r="A75" s="7"/>
      <c r="B75" s="7"/>
      <c r="C75" s="7"/>
      <c r="D75" s="7"/>
      <c r="E75" s="7"/>
    </row>
    <row r="76" spans="1:5">
      <c r="A76" s="7"/>
      <c r="B76" s="7"/>
      <c r="C76" s="7"/>
      <c r="D76" s="7"/>
      <c r="E76" s="7"/>
    </row>
    <row r="77" spans="1:5">
      <c r="A77" s="7"/>
      <c r="B77" s="7"/>
      <c r="C77" s="7"/>
      <c r="D77" s="7"/>
      <c r="E77" s="7"/>
    </row>
    <row r="78" spans="1:5">
      <c r="A78" s="7"/>
      <c r="B78" s="7"/>
      <c r="C78" s="7"/>
      <c r="D78" s="7"/>
      <c r="E78" s="7"/>
    </row>
    <row r="79" spans="1:5">
      <c r="A79" s="7"/>
      <c r="B79" s="7"/>
      <c r="C79" s="7"/>
      <c r="D79" s="7"/>
      <c r="E79" s="7"/>
    </row>
    <row r="80" spans="1:5">
      <c r="A80" s="7"/>
      <c r="B80" s="7"/>
      <c r="C80" s="7"/>
      <c r="D80" s="7"/>
      <c r="E80" s="7"/>
    </row>
  </sheetData>
  <mergeCells count="5">
    <mergeCell ref="A1:E1"/>
    <mergeCell ref="A2:E2"/>
    <mergeCell ref="A3:E3"/>
    <mergeCell ref="A5:E5"/>
    <mergeCell ref="A45:E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9"/>
  <sheetViews>
    <sheetView showGridLines="0" zoomScale="80" zoomScaleNormal="80" workbookViewId="0">
      <selection activeCell="J17" sqref="J17"/>
    </sheetView>
  </sheetViews>
  <sheetFormatPr defaultColWidth="11.5546875" defaultRowHeight="14.4"/>
  <cols>
    <col min="1" max="1" width="67" style="8" bestFit="1" customWidth="1"/>
    <col min="2" max="2" width="3.33203125" style="8" customWidth="1"/>
    <col min="3" max="3" width="13.44140625" style="8" bestFit="1" customWidth="1"/>
    <col min="4" max="4" width="2.88671875" style="8" customWidth="1"/>
    <col min="5" max="5" width="13.44140625" style="8" bestFit="1" customWidth="1"/>
    <col min="6" max="16384" width="11.5546875" style="8"/>
  </cols>
  <sheetData>
    <row r="1" spans="1:14" ht="15" customHeight="1">
      <c r="A1" s="50" t="s">
        <v>52</v>
      </c>
      <c r="B1" s="50"/>
      <c r="C1" s="50"/>
      <c r="D1" s="50"/>
      <c r="E1" s="50"/>
    </row>
    <row r="2" spans="1:14" ht="15" customHeight="1">
      <c r="A2" s="50" t="s">
        <v>77</v>
      </c>
      <c r="B2" s="50"/>
      <c r="C2" s="50"/>
      <c r="D2" s="50"/>
      <c r="E2" s="50"/>
    </row>
    <row r="3" spans="1:14" ht="15" customHeight="1">
      <c r="A3" s="50" t="s">
        <v>84</v>
      </c>
      <c r="B3" s="50"/>
      <c r="C3" s="50"/>
      <c r="D3" s="50"/>
      <c r="E3" s="50"/>
    </row>
    <row r="4" spans="1:14" ht="15" thickBot="1">
      <c r="A4" s="9"/>
      <c r="B4" s="9"/>
      <c r="C4" s="9"/>
      <c r="D4" s="9"/>
      <c r="E4" s="9"/>
    </row>
    <row r="5" spans="1:14" ht="15" customHeight="1">
      <c r="A5" s="51" t="s">
        <v>0</v>
      </c>
      <c r="B5" s="51"/>
      <c r="C5" s="51"/>
      <c r="D5" s="51"/>
      <c r="E5" s="51"/>
    </row>
    <row r="6" spans="1:14" s="7" customFormat="1">
      <c r="A6" s="11"/>
      <c r="B6" s="11"/>
      <c r="C6" s="11"/>
      <c r="D6" s="11"/>
      <c r="E6" s="11"/>
      <c r="F6" s="8"/>
      <c r="G6" s="8"/>
      <c r="H6" s="8"/>
      <c r="I6" s="8"/>
      <c r="J6" s="8"/>
      <c r="K6" s="8"/>
      <c r="L6" s="8"/>
      <c r="M6" s="8"/>
      <c r="N6" s="8"/>
    </row>
    <row r="7" spans="1:14" ht="15" thickBot="1">
      <c r="A7" s="1" t="s">
        <v>15</v>
      </c>
      <c r="B7" s="11"/>
      <c r="C7" s="23">
        <v>2019</v>
      </c>
      <c r="D7" s="4"/>
      <c r="E7" s="23">
        <v>2018</v>
      </c>
    </row>
    <row r="8" spans="1:14">
      <c r="A8" s="7"/>
      <c r="B8" s="7"/>
      <c r="C8" s="7"/>
      <c r="D8" s="7"/>
      <c r="E8" s="7"/>
    </row>
    <row r="9" spans="1:14">
      <c r="A9" s="15" t="s">
        <v>16</v>
      </c>
      <c r="B9" s="15"/>
      <c r="C9" s="19">
        <f t="shared" ref="C9" si="0">C11+C30+C36+C40</f>
        <v>15004129.52</v>
      </c>
      <c r="D9" s="19"/>
      <c r="E9" s="19">
        <f>E11+E30+E36+E40</f>
        <v>11965083.049999999</v>
      </c>
    </row>
    <row r="10" spans="1:14">
      <c r="A10" s="15"/>
      <c r="B10" s="15"/>
      <c r="C10" s="13"/>
      <c r="D10" s="13"/>
      <c r="E10" s="13"/>
    </row>
    <row r="11" spans="1:14">
      <c r="A11" s="15" t="s">
        <v>17</v>
      </c>
      <c r="B11" s="15"/>
      <c r="C11" s="19">
        <f t="shared" ref="C11" si="1">C13+C15+C17+C22+C24+C26+C28</f>
        <v>14748077.749999998</v>
      </c>
      <c r="D11" s="19"/>
      <c r="E11" s="19">
        <f>E13+E15+E17+E22+E24+E26+E28</f>
        <v>11665583.1</v>
      </c>
    </row>
    <row r="12" spans="1:14">
      <c r="A12" s="15"/>
      <c r="B12" s="15"/>
      <c r="C12" s="19"/>
      <c r="D12" s="16"/>
      <c r="E12" s="19"/>
    </row>
    <row r="13" spans="1:14">
      <c r="A13" s="15" t="s">
        <v>18</v>
      </c>
      <c r="B13" s="15"/>
      <c r="C13" s="19">
        <v>1233026.8999999999</v>
      </c>
      <c r="D13" s="6"/>
      <c r="E13" s="19">
        <v>1233026.8</v>
      </c>
    </row>
    <row r="14" spans="1:14">
      <c r="A14" s="15"/>
      <c r="B14" s="15"/>
      <c r="C14" s="19"/>
      <c r="D14" s="13"/>
      <c r="E14" s="19"/>
    </row>
    <row r="15" spans="1:14">
      <c r="A15" s="15" t="s">
        <v>19</v>
      </c>
      <c r="B15" s="15"/>
      <c r="C15" s="19">
        <v>4637680.6399999997</v>
      </c>
      <c r="D15" s="6"/>
      <c r="E15" s="19">
        <v>4637680.6399999997</v>
      </c>
    </row>
    <row r="16" spans="1:14">
      <c r="A16" s="15"/>
      <c r="B16" s="15"/>
      <c r="C16" s="19"/>
      <c r="D16" s="13"/>
      <c r="E16" s="19"/>
    </row>
    <row r="17" spans="1:5">
      <c r="A17" s="15" t="s">
        <v>20</v>
      </c>
      <c r="B17" s="15"/>
      <c r="C17" s="19">
        <f>+SUM(C18:C20)</f>
        <v>4447071.79</v>
      </c>
      <c r="D17" s="16"/>
      <c r="E17" s="19">
        <f>SUM(E18:E20)</f>
        <v>3643184.4</v>
      </c>
    </row>
    <row r="18" spans="1:5">
      <c r="A18" s="17" t="s">
        <v>21</v>
      </c>
      <c r="B18" s="17"/>
      <c r="C18" s="20">
        <v>4110445.76</v>
      </c>
      <c r="D18" s="13"/>
      <c r="E18" s="20">
        <f>3396578.81+0.11+0.08</f>
        <v>3396579</v>
      </c>
    </row>
    <row r="19" spans="1:5">
      <c r="A19" s="17" t="s">
        <v>22</v>
      </c>
      <c r="B19" s="17"/>
      <c r="C19" s="20">
        <v>247578.53</v>
      </c>
      <c r="D19" s="13"/>
      <c r="E19" s="20">
        <v>246605.4</v>
      </c>
    </row>
    <row r="20" spans="1:5">
      <c r="A20" s="17" t="s">
        <v>23</v>
      </c>
      <c r="B20" s="17"/>
      <c r="C20" s="20">
        <v>89047.5</v>
      </c>
      <c r="D20" s="13"/>
      <c r="E20" s="20">
        <v>0</v>
      </c>
    </row>
    <row r="21" spans="1:5">
      <c r="A21" s="17"/>
      <c r="B21" s="17"/>
      <c r="C21" s="20"/>
      <c r="D21" s="13"/>
      <c r="E21" s="20"/>
    </row>
    <row r="22" spans="1:5">
      <c r="A22" s="15" t="s">
        <v>24</v>
      </c>
      <c r="B22" s="15"/>
      <c r="C22" s="19">
        <v>2759943.5</v>
      </c>
      <c r="D22" s="6"/>
      <c r="E22" s="19">
        <v>1727541.78</v>
      </c>
    </row>
    <row r="23" spans="1:5">
      <c r="A23" s="15"/>
      <c r="B23" s="15"/>
      <c r="C23" s="19"/>
      <c r="D23" s="6"/>
      <c r="E23" s="19"/>
    </row>
    <row r="24" spans="1:5" ht="28.8">
      <c r="A24" s="15" t="s">
        <v>78</v>
      </c>
      <c r="B24" s="15"/>
      <c r="C24" s="19">
        <v>-1149876.8899999999</v>
      </c>
      <c r="D24" s="6"/>
      <c r="E24" s="19">
        <v>-973188.71</v>
      </c>
    </row>
    <row r="25" spans="1:5">
      <c r="A25" s="15"/>
      <c r="B25" s="15"/>
      <c r="C25" s="19"/>
      <c r="D25" s="6"/>
      <c r="E25" s="19"/>
    </row>
    <row r="26" spans="1:5">
      <c r="A26" s="15" t="s">
        <v>83</v>
      </c>
      <c r="B26" s="15"/>
      <c r="C26" s="19">
        <v>2820231.81</v>
      </c>
      <c r="D26" s="6"/>
      <c r="E26" s="19">
        <v>1869369.7</v>
      </c>
    </row>
    <row r="27" spans="1:5">
      <c r="A27" s="15"/>
      <c r="B27" s="15"/>
      <c r="C27" s="19"/>
      <c r="D27" s="13"/>
      <c r="E27" s="19"/>
    </row>
    <row r="28" spans="1:5">
      <c r="A28" s="15" t="s">
        <v>79</v>
      </c>
      <c r="B28" s="15"/>
      <c r="C28" s="19">
        <v>0</v>
      </c>
      <c r="D28" s="6"/>
      <c r="E28" s="19">
        <v>-472031.51</v>
      </c>
    </row>
    <row r="29" spans="1:5">
      <c r="A29" s="15"/>
      <c r="B29" s="15"/>
      <c r="C29" s="19"/>
      <c r="D29" s="13"/>
      <c r="E29" s="19"/>
    </row>
    <row r="30" spans="1:5">
      <c r="A30" s="5" t="s">
        <v>25</v>
      </c>
      <c r="B30" s="15"/>
      <c r="C30" s="19">
        <f t="shared" ref="C30" si="2">SUM(C32:C34)</f>
        <v>1551.9699999999993</v>
      </c>
      <c r="D30" s="19"/>
      <c r="E30" s="19">
        <f>SUM(E32:E34)</f>
        <v>24623.57</v>
      </c>
    </row>
    <row r="31" spans="1:5">
      <c r="A31" s="5"/>
      <c r="B31" s="15"/>
      <c r="C31" s="19"/>
      <c r="D31" s="13"/>
      <c r="E31" s="19"/>
    </row>
    <row r="32" spans="1:5">
      <c r="A32" s="5" t="s">
        <v>59</v>
      </c>
      <c r="B32" s="15"/>
      <c r="C32" s="19">
        <v>-4399.5600000000004</v>
      </c>
      <c r="D32" s="6"/>
      <c r="E32" s="19">
        <v>-39.979999999999997</v>
      </c>
    </row>
    <row r="33" spans="1:5">
      <c r="A33" s="5"/>
      <c r="B33" s="15"/>
      <c r="C33" s="19"/>
      <c r="D33" s="6"/>
      <c r="E33" s="19"/>
    </row>
    <row r="34" spans="1:5">
      <c r="A34" s="5" t="s">
        <v>80</v>
      </c>
      <c r="B34" s="15"/>
      <c r="C34" s="19">
        <v>5951.53</v>
      </c>
      <c r="D34" s="6"/>
      <c r="E34" s="19">
        <v>24663.55</v>
      </c>
    </row>
    <row r="35" spans="1:5">
      <c r="A35" s="7"/>
      <c r="B35" s="17"/>
      <c r="C35" s="18"/>
      <c r="D35" s="13"/>
      <c r="E35" s="18"/>
    </row>
    <row r="36" spans="1:5">
      <c r="A36" s="5" t="s">
        <v>26</v>
      </c>
      <c r="B36" s="15"/>
      <c r="C36" s="19">
        <f>+C38</f>
        <v>1148.73</v>
      </c>
      <c r="D36" s="6"/>
      <c r="E36" s="19">
        <f>SUM(E38:E39)</f>
        <v>1148.7</v>
      </c>
    </row>
    <row r="37" spans="1:5">
      <c r="A37" s="5"/>
      <c r="B37" s="15"/>
      <c r="C37" s="19"/>
      <c r="D37" s="6"/>
      <c r="E37" s="19"/>
    </row>
    <row r="38" spans="1:5">
      <c r="A38" s="5" t="s">
        <v>27</v>
      </c>
      <c r="B38" s="15"/>
      <c r="C38" s="19">
        <v>1148.73</v>
      </c>
      <c r="D38" s="6"/>
      <c r="E38" s="19">
        <v>1148.7</v>
      </c>
    </row>
    <row r="39" spans="1:5">
      <c r="A39" s="5"/>
      <c r="B39" s="15"/>
      <c r="C39" s="19"/>
      <c r="D39" s="6"/>
      <c r="E39" s="19"/>
    </row>
    <row r="40" spans="1:5">
      <c r="A40" s="15" t="s">
        <v>28</v>
      </c>
      <c r="B40" s="15"/>
      <c r="C40" s="19">
        <f>225283.93+28067.14</f>
        <v>253351.07</v>
      </c>
      <c r="D40" s="6"/>
      <c r="E40" s="19">
        <f>273760.45-32.77</f>
        <v>273727.68</v>
      </c>
    </row>
    <row r="41" spans="1:5">
      <c r="A41" s="17"/>
      <c r="B41" s="17"/>
      <c r="C41" s="20"/>
      <c r="D41" s="13"/>
      <c r="E41" s="20"/>
    </row>
    <row r="42" spans="1:5">
      <c r="A42" s="15" t="s">
        <v>29</v>
      </c>
      <c r="B42" s="15"/>
      <c r="C42" s="19">
        <f t="shared" ref="C42" si="3">+C44+C51</f>
        <v>21864528.930000003</v>
      </c>
      <c r="D42" s="19"/>
      <c r="E42" s="19">
        <f>+E44+E51</f>
        <v>20733985.690000001</v>
      </c>
    </row>
    <row r="43" spans="1:5">
      <c r="A43" s="5"/>
      <c r="B43" s="15"/>
      <c r="C43" s="20"/>
      <c r="D43" s="13"/>
      <c r="E43" s="20"/>
    </row>
    <row r="44" spans="1:5">
      <c r="A44" s="5" t="s">
        <v>81</v>
      </c>
      <c r="B44" s="15"/>
      <c r="C44" s="19">
        <f>+SUM(C45:C49)</f>
        <v>21677369.170000002</v>
      </c>
      <c r="D44" s="13"/>
      <c r="E44" s="19">
        <f>SUM(E45:E49)</f>
        <v>20581795.130000003</v>
      </c>
    </row>
    <row r="45" spans="1:5">
      <c r="A45" s="7" t="s">
        <v>30</v>
      </c>
      <c r="B45" s="17"/>
      <c r="C45" s="20"/>
      <c r="D45" s="13"/>
      <c r="E45" s="20"/>
    </row>
    <row r="46" spans="1:5">
      <c r="A46" s="7" t="s">
        <v>62</v>
      </c>
      <c r="B46" s="17"/>
      <c r="C46" s="20">
        <v>15953411.5</v>
      </c>
      <c r="D46" s="13"/>
      <c r="E46" s="20">
        <v>13779714.32</v>
      </c>
    </row>
    <row r="47" spans="1:5">
      <c r="A47" s="7" t="s">
        <v>31</v>
      </c>
      <c r="B47" s="17"/>
      <c r="C47" s="20"/>
      <c r="D47" s="13"/>
      <c r="E47" s="20"/>
    </row>
    <row r="48" spans="1:5">
      <c r="A48" s="7" t="s">
        <v>32</v>
      </c>
      <c r="B48" s="17"/>
      <c r="C48" s="20">
        <v>5520590.3200000003</v>
      </c>
      <c r="D48" s="13"/>
      <c r="E48" s="20">
        <v>6523687.21</v>
      </c>
    </row>
    <row r="49" spans="1:5">
      <c r="A49" s="7" t="s">
        <v>63</v>
      </c>
      <c r="B49" s="17"/>
      <c r="C49" s="20">
        <v>203367.35</v>
      </c>
      <c r="D49" s="13"/>
      <c r="E49" s="20">
        <v>278393.59999999998</v>
      </c>
    </row>
    <row r="50" spans="1:5">
      <c r="A50" s="7"/>
      <c r="B50" s="17"/>
      <c r="C50" s="20"/>
      <c r="D50" s="13"/>
      <c r="E50" s="20"/>
    </row>
    <row r="51" spans="1:5">
      <c r="A51" s="15" t="s">
        <v>82</v>
      </c>
      <c r="B51" s="15"/>
      <c r="C51" s="19">
        <v>187159.76</v>
      </c>
      <c r="D51" s="6"/>
      <c r="E51" s="19">
        <v>152190.56</v>
      </c>
    </row>
    <row r="52" spans="1:5">
      <c r="A52" s="15"/>
      <c r="B52" s="15"/>
      <c r="C52" s="20"/>
      <c r="D52" s="13"/>
      <c r="E52" s="20"/>
    </row>
    <row r="53" spans="1:5">
      <c r="A53" s="15" t="s">
        <v>33</v>
      </c>
      <c r="B53" s="15"/>
      <c r="C53" s="19">
        <f>++C55+C62</f>
        <v>8442623.3399999999</v>
      </c>
      <c r="D53" s="19">
        <f t="shared" ref="D53" si="4">+D55+D62</f>
        <v>0</v>
      </c>
      <c r="E53" s="19">
        <f>+E55+E62</f>
        <v>7705755.7699999996</v>
      </c>
    </row>
    <row r="54" spans="1:5">
      <c r="A54" s="15"/>
      <c r="B54" s="15"/>
      <c r="C54" s="20"/>
      <c r="D54" s="13"/>
      <c r="E54" s="20"/>
    </row>
    <row r="55" spans="1:5">
      <c r="A55" s="15" t="s">
        <v>89</v>
      </c>
      <c r="B55" s="15"/>
      <c r="C55" s="19">
        <f>+SUM(C56:C60)</f>
        <v>3243204.62</v>
      </c>
      <c r="D55" s="13"/>
      <c r="E55" s="19">
        <f>SUM(E56:E60)</f>
        <v>1743701.2400000002</v>
      </c>
    </row>
    <row r="56" spans="1:5">
      <c r="A56" s="17" t="s">
        <v>30</v>
      </c>
      <c r="B56" s="17"/>
      <c r="C56" s="20"/>
      <c r="D56" s="13"/>
      <c r="E56" s="20"/>
    </row>
    <row r="57" spans="1:5">
      <c r="A57" s="7" t="s">
        <v>62</v>
      </c>
      <c r="B57" s="17"/>
      <c r="C57" s="20">
        <v>1989741.88</v>
      </c>
      <c r="D57" s="13"/>
      <c r="E57" s="20">
        <v>1094957.3600000001</v>
      </c>
    </row>
    <row r="58" spans="1:5">
      <c r="A58" s="17" t="s">
        <v>31</v>
      </c>
      <c r="B58" s="17"/>
      <c r="C58" s="20">
        <v>0</v>
      </c>
      <c r="D58" s="13"/>
      <c r="E58" s="20">
        <v>4239.28</v>
      </c>
    </row>
    <row r="59" spans="1:5">
      <c r="A59" s="17" t="s">
        <v>32</v>
      </c>
      <c r="B59" s="17"/>
      <c r="C59" s="26">
        <v>1138638.24</v>
      </c>
      <c r="D59" s="13"/>
      <c r="E59" s="20">
        <v>288258.76</v>
      </c>
    </row>
    <row r="60" spans="1:5">
      <c r="A60" s="17" t="s">
        <v>63</v>
      </c>
      <c r="B60" s="17"/>
      <c r="C60" s="26">
        <v>114824.5</v>
      </c>
      <c r="D60" s="13"/>
      <c r="E60" s="20">
        <v>356245.84</v>
      </c>
    </row>
    <row r="61" spans="1:5">
      <c r="A61" s="17"/>
      <c r="B61" s="17"/>
      <c r="C61" s="26"/>
      <c r="D61" s="13"/>
      <c r="E61" s="20"/>
    </row>
    <row r="62" spans="1:5">
      <c r="A62" s="15" t="s">
        <v>90</v>
      </c>
      <c r="B62" s="15"/>
      <c r="C62" s="27">
        <f>+SUM(C63:C65)</f>
        <v>5199418.72</v>
      </c>
      <c r="D62" s="13"/>
      <c r="E62" s="19">
        <f>SUM(E63:E65)</f>
        <v>5962054.5299999993</v>
      </c>
    </row>
    <row r="63" spans="1:5">
      <c r="A63" s="17" t="s">
        <v>34</v>
      </c>
      <c r="B63" s="17"/>
      <c r="C63" s="20">
        <f>4049002.11+0.1</f>
        <v>4049002.21</v>
      </c>
      <c r="D63" s="13"/>
      <c r="E63" s="20">
        <v>3873971.23</v>
      </c>
    </row>
    <row r="64" spans="1:5">
      <c r="A64" s="17" t="s">
        <v>91</v>
      </c>
      <c r="B64" s="17"/>
      <c r="C64" s="20">
        <v>344023.12</v>
      </c>
      <c r="D64" s="13"/>
      <c r="E64" s="20">
        <v>1065052.04</v>
      </c>
    </row>
    <row r="65" spans="1:5">
      <c r="A65" s="17" t="s">
        <v>92</v>
      </c>
      <c r="B65" s="17"/>
      <c r="C65" s="20">
        <v>806393.39</v>
      </c>
      <c r="D65" s="13"/>
      <c r="E65" s="20">
        <v>1023031.26</v>
      </c>
    </row>
    <row r="66" spans="1:5">
      <c r="A66" s="17"/>
      <c r="B66" s="17"/>
      <c r="C66" s="20"/>
      <c r="D66" s="13"/>
      <c r="E66" s="20"/>
    </row>
    <row r="67" spans="1:5">
      <c r="A67" s="15" t="s">
        <v>35</v>
      </c>
      <c r="B67" s="15"/>
      <c r="C67" s="19">
        <f>C9+C42+C53</f>
        <v>45311281.790000007</v>
      </c>
      <c r="D67" s="19"/>
      <c r="E67" s="19">
        <f>E9+E42+E53</f>
        <v>40404824.510000005</v>
      </c>
    </row>
    <row r="69" spans="1:5">
      <c r="A69" s="52"/>
      <c r="B69" s="52"/>
      <c r="C69" s="52"/>
      <c r="D69" s="52"/>
      <c r="E69" s="52"/>
    </row>
  </sheetData>
  <mergeCells count="5">
    <mergeCell ref="A1:E1"/>
    <mergeCell ref="A2:E2"/>
    <mergeCell ref="A3:E3"/>
    <mergeCell ref="A5:E5"/>
    <mergeCell ref="A69:E69"/>
  </mergeCells>
  <pageMargins left="0.7" right="0.7" top="0.75" bottom="0.75" header="0.3" footer="0.3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4D51A-D584-4F66-B6B1-9758C273999F}">
  <sheetPr>
    <pageSetUpPr fitToPage="1"/>
  </sheetPr>
  <dimension ref="A1:H95"/>
  <sheetViews>
    <sheetView showGridLines="0" zoomScale="80" zoomScaleNormal="80" zoomScaleSheetLayoutView="75" workbookViewId="0">
      <selection activeCell="F19" sqref="F19"/>
    </sheetView>
  </sheetViews>
  <sheetFormatPr defaultColWidth="11.44140625" defaultRowHeight="14.4"/>
  <cols>
    <col min="1" max="1" width="80.33203125" style="49" customWidth="1"/>
    <col min="2" max="2" width="1.6640625" style="8" customWidth="1"/>
    <col min="3" max="3" width="14.109375" style="8" bestFit="1" customWidth="1"/>
    <col min="4" max="4" width="1.6640625" style="8" customWidth="1"/>
    <col min="5" max="5" width="14.109375" style="8" bestFit="1" customWidth="1"/>
    <col min="6" max="6" width="11.44140625" style="8"/>
    <col min="7" max="7" width="14.109375" style="8" bestFit="1" customWidth="1"/>
    <col min="8" max="16384" width="11.44140625" style="8"/>
  </cols>
  <sheetData>
    <row r="1" spans="1:8">
      <c r="A1" s="50" t="s">
        <v>52</v>
      </c>
      <c r="B1" s="50"/>
      <c r="C1" s="50"/>
      <c r="D1" s="50"/>
      <c r="E1" s="50"/>
    </row>
    <row r="2" spans="1:8">
      <c r="A2" s="50" t="s">
        <v>85</v>
      </c>
      <c r="B2" s="50"/>
      <c r="C2" s="50"/>
      <c r="D2" s="50"/>
      <c r="E2" s="50"/>
    </row>
    <row r="3" spans="1:8">
      <c r="A3" s="50" t="s">
        <v>88</v>
      </c>
      <c r="B3" s="50"/>
      <c r="C3" s="50"/>
      <c r="D3" s="50"/>
      <c r="E3" s="50"/>
    </row>
    <row r="4" spans="1:8" ht="15" thickBot="1">
      <c r="A4" s="34"/>
      <c r="B4" s="35"/>
      <c r="C4" s="35"/>
      <c r="D4" s="35"/>
      <c r="E4" s="35"/>
    </row>
    <row r="5" spans="1:8">
      <c r="A5" s="51" t="s">
        <v>0</v>
      </c>
      <c r="B5" s="51"/>
      <c r="C5" s="51"/>
      <c r="D5" s="51"/>
      <c r="E5" s="51"/>
    </row>
    <row r="6" spans="1:8">
      <c r="A6" s="36"/>
      <c r="B6" s="25"/>
      <c r="C6" s="25"/>
      <c r="D6" s="25"/>
      <c r="E6" s="25"/>
    </row>
    <row r="7" spans="1:8" ht="15" thickBot="1">
      <c r="A7" s="37" t="s">
        <v>60</v>
      </c>
      <c r="B7" s="25"/>
      <c r="C7" s="38">
        <v>2019</v>
      </c>
      <c r="D7" s="39"/>
      <c r="E7" s="38">
        <v>2018</v>
      </c>
    </row>
    <row r="8" spans="1:8">
      <c r="A8" s="29"/>
      <c r="B8" s="7"/>
      <c r="C8" s="7"/>
      <c r="D8" s="7"/>
      <c r="E8" s="7"/>
    </row>
    <row r="9" spans="1:8">
      <c r="A9" s="28" t="s">
        <v>36</v>
      </c>
      <c r="B9" s="15"/>
      <c r="C9" s="19">
        <f>C11+C15+C17+C19+C24+C28+C33+C37+C39+C41+C43+C47+C51+C53+C59</f>
        <v>2848298.9499999974</v>
      </c>
      <c r="D9" s="19"/>
      <c r="E9" s="19">
        <f t="shared" ref="E9" si="0">E11+E15+E17+E19+E24+E28+E33+E37+E39+E41+E43+E47+E51+E53+E59</f>
        <v>1869336.9299999995</v>
      </c>
      <c r="G9" s="41"/>
      <c r="H9" s="21"/>
    </row>
    <row r="10" spans="1:8">
      <c r="A10" s="28"/>
      <c r="B10" s="15"/>
      <c r="C10" s="19"/>
      <c r="D10" s="40"/>
      <c r="E10" s="19"/>
      <c r="G10" s="42"/>
      <c r="H10" s="21"/>
    </row>
    <row r="11" spans="1:8">
      <c r="A11" s="28" t="s">
        <v>37</v>
      </c>
      <c r="B11" s="43"/>
      <c r="C11" s="19">
        <f>SUM(C12:C13)</f>
        <v>23631996.73</v>
      </c>
      <c r="D11" s="40"/>
      <c r="E11" s="19">
        <f>SUM(E12:E13)</f>
        <v>23858637.120000001</v>
      </c>
      <c r="G11" s="41"/>
      <c r="H11" s="21"/>
    </row>
    <row r="12" spans="1:8">
      <c r="A12" s="29" t="s">
        <v>64</v>
      </c>
      <c r="B12" s="30"/>
      <c r="C12" s="20">
        <v>23631996.73</v>
      </c>
      <c r="D12" s="13"/>
      <c r="E12" s="20">
        <v>23858111.199999999</v>
      </c>
      <c r="G12" s="44"/>
      <c r="H12" s="21"/>
    </row>
    <row r="13" spans="1:8">
      <c r="A13" s="31" t="s">
        <v>38</v>
      </c>
      <c r="B13" s="30"/>
      <c r="C13" s="20">
        <v>0</v>
      </c>
      <c r="D13" s="13"/>
      <c r="E13" s="20">
        <v>525.91999999999996</v>
      </c>
      <c r="G13" s="44"/>
      <c r="H13" s="21"/>
    </row>
    <row r="14" spans="1:8">
      <c r="A14" s="28"/>
      <c r="B14" s="43"/>
      <c r="C14" s="20"/>
      <c r="D14" s="45"/>
      <c r="E14" s="20"/>
      <c r="G14" s="46"/>
      <c r="H14" s="21"/>
    </row>
    <row r="15" spans="1:8">
      <c r="A15" s="28" t="s">
        <v>39</v>
      </c>
      <c r="B15" s="32"/>
      <c r="C15" s="19">
        <v>2379512.25</v>
      </c>
      <c r="D15" s="40"/>
      <c r="E15" s="19">
        <v>97954.81</v>
      </c>
      <c r="G15" s="41"/>
      <c r="H15" s="21"/>
    </row>
    <row r="16" spans="1:8">
      <c r="A16" s="31"/>
      <c r="B16" s="30"/>
      <c r="C16" s="20"/>
      <c r="D16" s="45"/>
      <c r="E16" s="20"/>
      <c r="G16" s="46"/>
      <c r="H16" s="21"/>
    </row>
    <row r="17" spans="1:8">
      <c r="A17" s="33" t="s">
        <v>40</v>
      </c>
      <c r="B17" s="32"/>
      <c r="C17" s="19">
        <v>736202.56</v>
      </c>
      <c r="D17" s="40"/>
      <c r="E17" s="19">
        <v>503637</v>
      </c>
      <c r="G17" s="41"/>
      <c r="H17" s="21"/>
    </row>
    <row r="18" spans="1:8">
      <c r="A18" s="29"/>
      <c r="B18" s="30"/>
      <c r="C18" s="19"/>
      <c r="D18" s="40"/>
      <c r="E18" s="19"/>
      <c r="G18" s="42"/>
      <c r="H18" s="21"/>
    </row>
    <row r="19" spans="1:8">
      <c r="A19" s="33" t="s">
        <v>41</v>
      </c>
      <c r="B19" s="32"/>
      <c r="C19" s="19">
        <f>SUM(C20:C22)</f>
        <v>-13826275.760000002</v>
      </c>
      <c r="D19" s="40"/>
      <c r="E19" s="19">
        <f>SUM(E20:E22)</f>
        <v>-12573300.75</v>
      </c>
      <c r="G19" s="41"/>
      <c r="H19" s="21"/>
    </row>
    <row r="20" spans="1:8">
      <c r="A20" s="29" t="s">
        <v>65</v>
      </c>
      <c r="B20" s="30"/>
      <c r="C20" s="20">
        <v>-7851016.4800000004</v>
      </c>
      <c r="D20" s="13"/>
      <c r="E20" s="20">
        <v>-6460579.8899999997</v>
      </c>
      <c r="G20" s="44"/>
      <c r="H20" s="21"/>
    </row>
    <row r="21" spans="1:8">
      <c r="A21" s="29" t="s">
        <v>42</v>
      </c>
      <c r="B21" s="30"/>
      <c r="C21" s="20">
        <v>-4519306.8899999997</v>
      </c>
      <c r="D21" s="13"/>
      <c r="E21" s="20">
        <v>-5369847.1500000004</v>
      </c>
      <c r="G21" s="44"/>
      <c r="H21" s="21"/>
    </row>
    <row r="22" spans="1:8">
      <c r="A22" s="29" t="s">
        <v>43</v>
      </c>
      <c r="B22" s="30"/>
      <c r="C22" s="20">
        <v>-1455952.39</v>
      </c>
      <c r="D22" s="13"/>
      <c r="E22" s="20">
        <v>-742873.71</v>
      </c>
      <c r="G22" s="44"/>
      <c r="H22" s="21"/>
    </row>
    <row r="23" spans="1:8">
      <c r="A23" s="33"/>
      <c r="B23" s="32"/>
      <c r="C23" s="19"/>
      <c r="D23" s="40"/>
      <c r="E23" s="19"/>
      <c r="G23" s="42"/>
      <c r="H23" s="21"/>
    </row>
    <row r="24" spans="1:8">
      <c r="A24" s="33" t="s">
        <v>57</v>
      </c>
      <c r="B24" s="32"/>
      <c r="C24" s="19">
        <f>SUM(C25:C26)</f>
        <v>151692.44</v>
      </c>
      <c r="D24" s="40"/>
      <c r="E24" s="19">
        <f>SUM(E25:E26)</f>
        <v>321986</v>
      </c>
      <c r="G24" s="41"/>
      <c r="H24" s="21"/>
    </row>
    <row r="25" spans="1:8">
      <c r="A25" s="29" t="s">
        <v>44</v>
      </c>
      <c r="B25" s="30"/>
      <c r="C25" s="20">
        <v>81.73</v>
      </c>
      <c r="D25" s="13"/>
      <c r="E25" s="20">
        <v>3060.62</v>
      </c>
      <c r="G25" s="44"/>
      <c r="H25" s="21"/>
    </row>
    <row r="26" spans="1:8">
      <c r="A26" s="29" t="s">
        <v>66</v>
      </c>
      <c r="B26" s="30"/>
      <c r="C26" s="20">
        <v>151610.71</v>
      </c>
      <c r="D26" s="13"/>
      <c r="E26" s="20">
        <v>318925.38</v>
      </c>
      <c r="G26" s="44"/>
      <c r="H26" s="21"/>
    </row>
    <row r="27" spans="1:8">
      <c r="A27" s="29"/>
      <c r="B27" s="30"/>
      <c r="C27" s="20"/>
      <c r="D27" s="45"/>
      <c r="E27" s="20"/>
      <c r="G27" s="46"/>
      <c r="H27" s="21"/>
    </row>
    <row r="28" spans="1:8">
      <c r="A28" s="33" t="s">
        <v>56</v>
      </c>
      <c r="B28" s="32"/>
      <c r="C28" s="19">
        <f>SUM(C29:C31)</f>
        <v>-5092349.0999999996</v>
      </c>
      <c r="D28" s="40"/>
      <c r="E28" s="19">
        <f>SUM(E29:E31)</f>
        <v>-5132775.2</v>
      </c>
      <c r="G28" s="41"/>
      <c r="H28" s="21"/>
    </row>
    <row r="29" spans="1:8">
      <c r="A29" s="29" t="s">
        <v>45</v>
      </c>
      <c r="B29" s="30"/>
      <c r="C29" s="20">
        <v>-3969991.07</v>
      </c>
      <c r="D29" s="13"/>
      <c r="E29" s="20">
        <v>-4038770.83</v>
      </c>
      <c r="G29" s="44"/>
      <c r="H29" s="21"/>
    </row>
    <row r="30" spans="1:8">
      <c r="A30" s="29" t="s">
        <v>46</v>
      </c>
      <c r="B30" s="30"/>
      <c r="C30" s="20">
        <v>-1122358.03</v>
      </c>
      <c r="D30" s="13"/>
      <c r="E30" s="20">
        <v>-1094004.3700000001</v>
      </c>
      <c r="G30" s="44"/>
      <c r="H30" s="21"/>
    </row>
    <row r="31" spans="1:8">
      <c r="A31" s="29" t="s">
        <v>47</v>
      </c>
      <c r="B31" s="30"/>
      <c r="C31" s="20"/>
      <c r="D31" s="13"/>
      <c r="E31" s="20"/>
      <c r="G31" s="44"/>
      <c r="H31" s="21"/>
    </row>
    <row r="32" spans="1:8">
      <c r="A32" s="29"/>
      <c r="B32" s="30"/>
      <c r="C32" s="20"/>
      <c r="D32" s="45"/>
      <c r="E32" s="20"/>
      <c r="G32" s="46"/>
      <c r="H32" s="21"/>
    </row>
    <row r="33" spans="1:8">
      <c r="A33" s="33" t="s">
        <v>55</v>
      </c>
      <c r="B33" s="32"/>
      <c r="C33" s="19">
        <f>SUM(C34:C35)</f>
        <v>-2979969.45</v>
      </c>
      <c r="D33" s="40"/>
      <c r="E33" s="19">
        <f>SUM(E34:E35)</f>
        <v>-2479490.4499999997</v>
      </c>
      <c r="G33" s="41"/>
      <c r="H33" s="21"/>
    </row>
    <row r="34" spans="1:8">
      <c r="A34" s="29" t="s">
        <v>86</v>
      </c>
      <c r="B34" s="30"/>
      <c r="C34" s="20">
        <v>-103450</v>
      </c>
      <c r="D34" s="13"/>
      <c r="E34" s="20">
        <v>107022.81</v>
      </c>
      <c r="G34" s="44"/>
      <c r="H34" s="21"/>
    </row>
    <row r="35" spans="1:8">
      <c r="A35" s="29" t="s">
        <v>48</v>
      </c>
      <c r="B35" s="30"/>
      <c r="C35" s="20">
        <v>-2876519.45</v>
      </c>
      <c r="D35" s="13"/>
      <c r="E35" s="20">
        <v>-2586513.2599999998</v>
      </c>
      <c r="G35" s="44"/>
      <c r="H35" s="21"/>
    </row>
    <row r="36" spans="1:8">
      <c r="A36" s="29"/>
      <c r="B36" s="30"/>
      <c r="C36" s="20"/>
      <c r="D36" s="45"/>
      <c r="E36" s="20"/>
      <c r="G36" s="46"/>
      <c r="H36" s="21"/>
    </row>
    <row r="37" spans="1:8">
      <c r="A37" s="33" t="s">
        <v>54</v>
      </c>
      <c r="B37" s="32"/>
      <c r="C37" s="19">
        <v>-1336533.98</v>
      </c>
      <c r="D37" s="40"/>
      <c r="E37" s="19">
        <v>-2233685.08</v>
      </c>
      <c r="G37" s="41"/>
      <c r="H37" s="21"/>
    </row>
    <row r="38" spans="1:8">
      <c r="A38" s="33"/>
      <c r="B38" s="32"/>
      <c r="C38" s="20"/>
      <c r="D38" s="45"/>
      <c r="E38" s="20"/>
      <c r="G38" s="46"/>
      <c r="H38" s="21"/>
    </row>
    <row r="39" spans="1:8">
      <c r="A39" s="33" t="s">
        <v>53</v>
      </c>
      <c r="B39" s="32"/>
      <c r="C39" s="19">
        <v>10384.85</v>
      </c>
      <c r="D39" s="40"/>
      <c r="E39" s="19">
        <v>82167.850000000006</v>
      </c>
      <c r="G39" s="41"/>
      <c r="H39" s="21"/>
    </row>
    <row r="40" spans="1:8">
      <c r="A40" s="33"/>
      <c r="B40" s="32"/>
      <c r="C40" s="19"/>
      <c r="D40" s="40"/>
      <c r="E40" s="19"/>
      <c r="G40" s="42"/>
      <c r="H40" s="21"/>
    </row>
    <row r="41" spans="1:8">
      <c r="A41" s="33" t="s">
        <v>93</v>
      </c>
      <c r="B41" s="43"/>
      <c r="C41" s="19">
        <v>0</v>
      </c>
      <c r="D41" s="40"/>
      <c r="E41" s="19">
        <v>105218.39</v>
      </c>
      <c r="G41" s="41"/>
      <c r="H41" s="21"/>
    </row>
    <row r="42" spans="1:8">
      <c r="A42" s="29"/>
      <c r="B42" s="30"/>
      <c r="C42" s="20"/>
      <c r="D42" s="13"/>
      <c r="E42" s="20"/>
      <c r="G42" s="44"/>
      <c r="H42" s="21"/>
    </row>
    <row r="43" spans="1:8">
      <c r="A43" s="33" t="s">
        <v>94</v>
      </c>
      <c r="B43" s="43"/>
      <c r="C43" s="19">
        <v>-107178.54</v>
      </c>
      <c r="D43" s="40"/>
      <c r="E43" s="19">
        <v>131659.47</v>
      </c>
      <c r="G43" s="41"/>
      <c r="H43" s="21"/>
    </row>
    <row r="44" spans="1:8">
      <c r="A44" s="33"/>
      <c r="B44" s="32"/>
      <c r="C44" s="19"/>
      <c r="D44" s="40"/>
      <c r="E44" s="19"/>
      <c r="G44" s="42"/>
      <c r="H44" s="21"/>
    </row>
    <row r="45" spans="1:8">
      <c r="A45" s="33" t="s">
        <v>95</v>
      </c>
      <c r="B45" s="32"/>
      <c r="C45" s="19">
        <f>C11+C15+C17+C19+C24+C28+C33+C37+C39+C41+C43</f>
        <v>3567481.9999999972</v>
      </c>
      <c r="D45" s="19"/>
      <c r="E45" s="19">
        <f t="shared" ref="E45" si="1">E11+E15+E17+E19+E24+E28+E33+E37+E39+E41+E43</f>
        <v>2682009.1599999997</v>
      </c>
      <c r="G45" s="41"/>
      <c r="H45" s="21"/>
    </row>
    <row r="46" spans="1:8">
      <c r="A46" s="33"/>
      <c r="B46" s="32"/>
      <c r="C46" s="19"/>
      <c r="D46" s="40"/>
      <c r="E46" s="19"/>
      <c r="G46" s="42"/>
      <c r="H46" s="21"/>
    </row>
    <row r="47" spans="1:8">
      <c r="A47" s="33" t="s">
        <v>96</v>
      </c>
      <c r="B47" s="43"/>
      <c r="C47" s="19">
        <f>SUM(C48:C49)</f>
        <v>20171.62</v>
      </c>
      <c r="D47" s="40"/>
      <c r="E47" s="19">
        <f>SUM(E48:E49)</f>
        <v>315.71000000000004</v>
      </c>
      <c r="G47" s="41"/>
      <c r="H47" s="21"/>
    </row>
    <row r="48" spans="1:8">
      <c r="A48" s="29" t="s">
        <v>49</v>
      </c>
      <c r="B48" s="30"/>
      <c r="C48" s="20">
        <v>12613.55</v>
      </c>
      <c r="D48" s="47"/>
      <c r="E48" s="20">
        <v>134.99</v>
      </c>
      <c r="G48" s="44"/>
      <c r="H48" s="21"/>
    </row>
    <row r="49" spans="1:8">
      <c r="A49" s="29" t="s">
        <v>67</v>
      </c>
      <c r="B49" s="30"/>
      <c r="C49" s="20">
        <v>7558.07</v>
      </c>
      <c r="D49" s="47"/>
      <c r="E49" s="20">
        <v>180.72</v>
      </c>
      <c r="G49" s="44"/>
      <c r="H49" s="21"/>
    </row>
    <row r="50" spans="1:8">
      <c r="A50" s="33"/>
      <c r="B50" s="43"/>
      <c r="C50" s="19"/>
      <c r="D50" s="40"/>
      <c r="E50" s="19"/>
      <c r="G50" s="42"/>
      <c r="H50" s="21"/>
    </row>
    <row r="51" spans="1:8">
      <c r="A51" s="33" t="s">
        <v>97</v>
      </c>
      <c r="B51" s="32"/>
      <c r="C51" s="19">
        <v>-342598.82</v>
      </c>
      <c r="D51" s="40"/>
      <c r="E51" s="19">
        <v>-293652.75</v>
      </c>
      <c r="G51" s="41"/>
      <c r="H51" s="21"/>
    </row>
    <row r="52" spans="1:8">
      <c r="A52" s="33"/>
      <c r="B52" s="32"/>
      <c r="C52" s="19"/>
      <c r="D52" s="40"/>
      <c r="E52" s="19"/>
      <c r="G52" s="42"/>
      <c r="H52" s="21"/>
    </row>
    <row r="53" spans="1:8">
      <c r="A53" s="33" t="s">
        <v>98</v>
      </c>
      <c r="B53" s="32"/>
      <c r="C53" s="19">
        <v>-13022.48</v>
      </c>
      <c r="D53" s="40"/>
      <c r="E53" s="19">
        <v>-384.43</v>
      </c>
      <c r="G53" s="41"/>
      <c r="H53" s="21"/>
    </row>
    <row r="54" spans="1:8">
      <c r="A54" s="33"/>
      <c r="B54" s="32"/>
      <c r="C54" s="19"/>
      <c r="D54" s="40"/>
      <c r="E54" s="19"/>
      <c r="G54" s="41"/>
      <c r="H54" s="21"/>
    </row>
    <row r="55" spans="1:8">
      <c r="A55" s="33" t="s">
        <v>99</v>
      </c>
      <c r="B55" s="32"/>
      <c r="C55" s="19">
        <f>C47+C51+C53</f>
        <v>-335449.68</v>
      </c>
      <c r="D55" s="19"/>
      <c r="E55" s="19">
        <f t="shared" ref="E55" si="2">E47+E51+E53</f>
        <v>-293721.46999999997</v>
      </c>
      <c r="G55" s="41"/>
      <c r="H55" s="21"/>
    </row>
    <row r="56" spans="1:8">
      <c r="A56" s="33"/>
      <c r="B56" s="32"/>
      <c r="C56" s="19"/>
      <c r="D56" s="40"/>
      <c r="E56" s="19"/>
      <c r="G56" s="41"/>
      <c r="H56" s="21"/>
    </row>
    <row r="57" spans="1:8">
      <c r="A57" s="33" t="s">
        <v>100</v>
      </c>
      <c r="B57" s="32"/>
      <c r="C57" s="19">
        <f>C45+C55</f>
        <v>3232032.319999997</v>
      </c>
      <c r="D57" s="19"/>
      <c r="E57" s="19">
        <f t="shared" ref="E57" si="3">E45+E55</f>
        <v>2388287.6899999995</v>
      </c>
      <c r="G57" s="41"/>
      <c r="H57" s="21"/>
    </row>
    <row r="58" spans="1:8">
      <c r="A58" s="33"/>
      <c r="B58" s="32"/>
      <c r="C58" s="13"/>
      <c r="D58" s="13"/>
      <c r="E58" s="13"/>
      <c r="H58" s="21"/>
    </row>
    <row r="59" spans="1:8">
      <c r="A59" s="33" t="s">
        <v>58</v>
      </c>
      <c r="B59" s="32"/>
      <c r="C59" s="19">
        <v>-383733.37</v>
      </c>
      <c r="D59" s="40"/>
      <c r="E59" s="19">
        <v>-518950.76</v>
      </c>
      <c r="G59" s="41"/>
      <c r="H59" s="21"/>
    </row>
    <row r="60" spans="1:8">
      <c r="A60" s="29"/>
      <c r="B60" s="48"/>
      <c r="C60" s="13"/>
      <c r="D60" s="13"/>
      <c r="E60" s="13"/>
      <c r="H60" s="21"/>
    </row>
    <row r="61" spans="1:8">
      <c r="A61" s="33" t="s">
        <v>87</v>
      </c>
      <c r="B61" s="32"/>
      <c r="C61" s="19">
        <f>C57+C59</f>
        <v>2848298.9499999969</v>
      </c>
      <c r="D61" s="40"/>
      <c r="E61" s="19">
        <f>E57+E59</f>
        <v>1869336.9299999995</v>
      </c>
      <c r="G61" s="41"/>
      <c r="H61" s="21"/>
    </row>
    <row r="62" spans="1:8">
      <c r="A62" s="29"/>
      <c r="B62" s="48"/>
      <c r="C62" s="13"/>
      <c r="D62" s="13"/>
      <c r="E62" s="13"/>
      <c r="H62" s="21"/>
    </row>
    <row r="63" spans="1:8">
      <c r="A63" s="33" t="s">
        <v>101</v>
      </c>
      <c r="B63" s="15"/>
      <c r="C63" s="19">
        <f>C61</f>
        <v>2848298.9499999969</v>
      </c>
      <c r="D63" s="40"/>
      <c r="E63" s="19">
        <f>E61</f>
        <v>1869336.9299999995</v>
      </c>
      <c r="G63" s="41"/>
      <c r="H63" s="21"/>
    </row>
    <row r="64" spans="1:8">
      <c r="A64" s="29"/>
      <c r="B64" s="7"/>
      <c r="C64" s="13"/>
      <c r="D64" s="13"/>
      <c r="E64" s="13"/>
      <c r="H64" s="21"/>
    </row>
    <row r="65" spans="1:8">
      <c r="A65" s="33" t="s">
        <v>50</v>
      </c>
      <c r="B65" s="5"/>
      <c r="C65" s="19">
        <f>C63-C66</f>
        <v>2820231.8099999968</v>
      </c>
      <c r="D65" s="40"/>
      <c r="E65" s="19">
        <f>E63-E66</f>
        <v>1869369.6999999995</v>
      </c>
      <c r="G65" s="41"/>
      <c r="H65" s="21"/>
    </row>
    <row r="66" spans="1:8">
      <c r="A66" s="33" t="s">
        <v>51</v>
      </c>
      <c r="B66" s="5"/>
      <c r="C66" s="19">
        <v>28067.14</v>
      </c>
      <c r="D66" s="40"/>
      <c r="E66" s="19">
        <v>-32.770000000000003</v>
      </c>
      <c r="G66" s="41"/>
      <c r="H66" s="21"/>
    </row>
    <row r="67" spans="1:8">
      <c r="A67" s="29"/>
      <c r="B67" s="7"/>
      <c r="C67" s="7"/>
      <c r="D67" s="7"/>
      <c r="E67" s="7"/>
      <c r="H67" s="21"/>
    </row>
    <row r="68" spans="1:8">
      <c r="A68" s="52"/>
      <c r="B68" s="52"/>
      <c r="C68" s="52"/>
      <c r="D68" s="52"/>
      <c r="E68" s="52"/>
      <c r="H68" s="21"/>
    </row>
    <row r="69" spans="1:8">
      <c r="A69" s="29"/>
      <c r="B69" s="7"/>
      <c r="C69" s="7"/>
      <c r="D69" s="7"/>
      <c r="E69" s="7"/>
      <c r="H69" s="21"/>
    </row>
    <row r="70" spans="1:8">
      <c r="A70" s="29"/>
      <c r="B70" s="7"/>
      <c r="C70" s="7"/>
      <c r="D70" s="7"/>
      <c r="E70" s="7"/>
      <c r="H70" s="21"/>
    </row>
    <row r="71" spans="1:8">
      <c r="A71" s="29"/>
      <c r="B71" s="7"/>
      <c r="C71" s="7"/>
      <c r="D71" s="7"/>
      <c r="E71" s="7"/>
      <c r="H71" s="21"/>
    </row>
    <row r="72" spans="1:8">
      <c r="H72" s="21"/>
    </row>
    <row r="73" spans="1:8">
      <c r="H73" s="21"/>
    </row>
    <row r="74" spans="1:8">
      <c r="H74" s="21"/>
    </row>
    <row r="75" spans="1:8">
      <c r="H75" s="21"/>
    </row>
    <row r="76" spans="1:8">
      <c r="H76" s="21"/>
    </row>
    <row r="77" spans="1:8">
      <c r="H77" s="21"/>
    </row>
    <row r="78" spans="1:8">
      <c r="H78" s="21"/>
    </row>
    <row r="79" spans="1:8">
      <c r="H79" s="21"/>
    </row>
    <row r="80" spans="1:8">
      <c r="H80" s="21"/>
    </row>
    <row r="81" spans="8:8">
      <c r="H81" s="21"/>
    </row>
    <row r="82" spans="8:8">
      <c r="H82" s="21"/>
    </row>
    <row r="83" spans="8:8">
      <c r="H83" s="21"/>
    </row>
    <row r="84" spans="8:8">
      <c r="H84" s="21"/>
    </row>
    <row r="85" spans="8:8">
      <c r="H85" s="21"/>
    </row>
    <row r="86" spans="8:8">
      <c r="H86" s="21"/>
    </row>
    <row r="87" spans="8:8">
      <c r="H87" s="21"/>
    </row>
    <row r="88" spans="8:8">
      <c r="H88" s="21"/>
    </row>
    <row r="89" spans="8:8">
      <c r="H89" s="21"/>
    </row>
    <row r="90" spans="8:8">
      <c r="H90" s="21"/>
    </row>
    <row r="91" spans="8:8">
      <c r="H91" s="21"/>
    </row>
    <row r="92" spans="8:8">
      <c r="H92" s="21"/>
    </row>
    <row r="93" spans="8:8">
      <c r="H93" s="21"/>
    </row>
    <row r="94" spans="8:8">
      <c r="H94" s="21"/>
    </row>
    <row r="95" spans="8:8">
      <c r="H95" s="21"/>
    </row>
  </sheetData>
  <mergeCells count="5">
    <mergeCell ref="A1:E1"/>
    <mergeCell ref="A2:E2"/>
    <mergeCell ref="A3:E3"/>
    <mergeCell ref="A5:E5"/>
    <mergeCell ref="A68:E68"/>
  </mergeCells>
  <pageMargins left="0.98425196850393704" right="0.78740157480314965" top="0.98425196850393704" bottom="1.2204724409448819" header="0.39370078740157483" footer="0.59055118110236227"/>
  <pageSetup paperSize="8" scale="86" orientation="portrait" r:id="rId1"/>
  <headerFooter alignWithMargins="0">
    <oddFooter>&amp;C&amp;"Times New Roman,Normal"&amp;12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Activo</vt:lpstr>
      <vt:lpstr>Pasivo</vt:lpstr>
      <vt:lpstr>Cuenta de Resultados</vt:lpstr>
      <vt:lpstr>'Cuenta de Resultados'!Print_Area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Orrasco</dc:creator>
  <cp:lastModifiedBy>javier.raya</cp:lastModifiedBy>
  <cp:lastPrinted>2019-09-06T11:30:16Z</cp:lastPrinted>
  <dcterms:created xsi:type="dcterms:W3CDTF">2012-06-20T07:06:39Z</dcterms:created>
  <dcterms:modified xsi:type="dcterms:W3CDTF">2020-03-13T10:55:20Z</dcterms:modified>
</cp:coreProperties>
</file>